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worksheets/sheet26.xml" ContentType="application/vnd.openxmlformats-officedocument.spreadsheetml.worksheet+xml"/>
  <Override PartName="/xl/worksheets/sheet1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_rels/sheet23.xml.rels" ContentType="application/vnd.openxmlformats-package.relationships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3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solidado JT" sheetId="1" state="visible" r:id="rId2"/>
    <sheet name="TST" sheetId="2" state="visible" r:id="rId3"/>
    <sheet name="TRT1" sheetId="3" state="visible" r:id="rId4"/>
    <sheet name="TRT2" sheetId="4" state="visible" r:id="rId5"/>
    <sheet name="TRT3" sheetId="5" state="visible" r:id="rId6"/>
    <sheet name="TRT4" sheetId="6" state="visible" r:id="rId7"/>
    <sheet name="TRT5" sheetId="7" state="visible" r:id="rId8"/>
    <sheet name="TRT6" sheetId="8" state="visible" r:id="rId9"/>
    <sheet name="TRT7" sheetId="9" state="visible" r:id="rId10"/>
    <sheet name="TRT8" sheetId="10" state="visible" r:id="rId11"/>
    <sheet name="TRT9" sheetId="11" state="visible" r:id="rId12"/>
    <sheet name="TRT10" sheetId="12" state="visible" r:id="rId13"/>
    <sheet name="TRT11" sheetId="13" state="visible" r:id="rId14"/>
    <sheet name="TRT12" sheetId="14" state="visible" r:id="rId15"/>
    <sheet name="TRT13" sheetId="15" state="visible" r:id="rId16"/>
    <sheet name="TRT14" sheetId="16" state="visible" r:id="rId17"/>
    <sheet name="TRT15" sheetId="17" state="visible" r:id="rId18"/>
    <sheet name="TRT16" sheetId="18" state="visible" r:id="rId19"/>
    <sheet name="TRT17" sheetId="19" state="visible" r:id="rId20"/>
    <sheet name="TRT18" sheetId="20" state="visible" r:id="rId21"/>
    <sheet name="TRT19" sheetId="21" state="visible" r:id="rId22"/>
    <sheet name="TRT20" sheetId="22" state="visible" r:id="rId23"/>
    <sheet name="TRT21" sheetId="23" state="visible" r:id="rId24"/>
    <sheet name="TRT22" sheetId="24" state="visible" r:id="rId25"/>
    <sheet name="TRT23" sheetId="25" state="visible" r:id="rId26"/>
    <sheet name="TRT24" sheetId="26" state="visible" r:id="rId2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K17" authorId="0">
      <text>
        <r>
          <rPr>
            <sz val="10"/>
            <rFont val="Arial"/>
            <family val="0"/>
            <charset val="1"/>
          </rPr>
          <t xml:space="preserve">Aguardando @amanda@trt21.jus.br confirmar a classe/padrão do inativo
_Atribuído a AMANDA NAZARE PINHO DO ROSADO_
	-TIAGO LIMA RODRIGUES</t>
        </r>
      </text>
    </comment>
  </commentList>
</comments>
</file>

<file path=xl/sharedStrings.xml><?xml version="1.0" encoding="utf-8"?>
<sst xmlns="http://schemas.openxmlformats.org/spreadsheetml/2006/main" count="2112" uniqueCount="81">
  <si>
    <t xml:space="preserve">PODER JUDICIÁRIO</t>
  </si>
  <si>
    <t xml:space="preserve">CONSOLIDADO DA JUSTIÇA DO TRABALHO</t>
  </si>
  <si>
    <t xml:space="preserve">UNIDADE: SECRETARIA DE GESTÃO DE PESSOAS DO CSJT</t>
  </si>
  <si>
    <t xml:space="preserve">Data de referência: 31/12/2022</t>
  </si>
  <si>
    <t xml:space="preserve"> RESOLUÇÃO 102 CNJ - ANEXO IV- QUANTITATIVO DE CARGOS E FUNÇÕES</t>
  </si>
  <si>
    <t xml:space="preserve">a) cargos efetivos do quadro de pessoal do órgão</t>
  </si>
  <si>
    <t xml:space="preserve">CARREIRA / CLASSE /
ESCOLARIDADE / PADRÃO</t>
  </si>
  <si>
    <t xml:space="preserve">Ativos</t>
  </si>
  <si>
    <t xml:space="preserve">Inativos e Pensionistas</t>
  </si>
  <si>
    <t xml:space="preserve">Ocupados</t>
  </si>
  <si>
    <t xml:space="preserve">Vagos</t>
  </si>
  <si>
    <t xml:space="preserve">Total</t>
  </si>
  <si>
    <t xml:space="preserve">Aposentados</t>
  </si>
  <si>
    <t xml:space="preserve">Instituidores de Pensão</t>
  </si>
  <si>
    <t xml:space="preserve">Beneficiários de Pensão</t>
  </si>
  <si>
    <t xml:space="preserve">Estáveis</t>
  </si>
  <si>
    <t xml:space="preserve">Não-Estáveis</t>
  </si>
  <si>
    <t xml:space="preserve">Subtotal</t>
  </si>
  <si>
    <t xml:space="preserve">A</t>
  </si>
  <si>
    <t xml:space="preserve">C</t>
  </si>
  <si>
    <t xml:space="preserve">N</t>
  </si>
  <si>
    <t xml:space="preserve">S</t>
  </si>
  <si>
    <t xml:space="preserve">U</t>
  </si>
  <si>
    <t xml:space="preserve">L</t>
  </si>
  <si>
    <t xml:space="preserve">P</t>
  </si>
  <si>
    <t xml:space="preserve">I</t>
  </si>
  <si>
    <t xml:space="preserve">B</t>
  </si>
  <si>
    <t xml:space="preserve">E</t>
  </si>
  <si>
    <t xml:space="preserve">R</t>
  </si>
  <si>
    <t xml:space="preserve">T</t>
  </si>
  <si>
    <t xml:space="preserve">O</t>
  </si>
  <si>
    <t xml:space="preserve">TOTAL ANALISTA</t>
  </si>
  <si>
    <t xml:space="preserve">É</t>
  </si>
  <si>
    <t xml:space="preserve">M</t>
  </si>
  <si>
    <t xml:space="preserve">D</t>
  </si>
  <si>
    <t xml:space="preserve">TOTAL TÉCNICO</t>
  </si>
  <si>
    <t xml:space="preserve">F</t>
  </si>
  <si>
    <t xml:space="preserve">X</t>
  </si>
  <si>
    <t xml:space="preserve">TOTAL AUXILIAR</t>
  </si>
  <si>
    <t xml:space="preserve">PJ</t>
  </si>
  <si>
    <t xml:space="preserve">TOTAL GERAL</t>
  </si>
  <si>
    <t xml:space="preserve">TRIBUNAL SUPERIOR DO TRABALHO</t>
  </si>
  <si>
    <t xml:space="preserve">UNIDADE:</t>
  </si>
  <si>
    <t xml:space="preserve">COORDENADORIA DE INFORMAÇÕES FUNCIONAIS</t>
  </si>
  <si>
    <t xml:space="preserve">Data de referência:</t>
  </si>
  <si>
    <t xml:space="preserve">a) cargos efetivos do quadro de pessoal do órgão.</t>
  </si>
  <si>
    <t xml:space="preserve">CARREIRA / CLASSE / ESCOLARIDADE / PADRÃO      </t>
  </si>
  <si>
    <t xml:space="preserve">ANALISTA</t>
  </si>
  <si>
    <t xml:space="preserve">SUPERIOR</t>
  </si>
  <si>
    <t xml:space="preserve">TÉCNICO</t>
  </si>
  <si>
    <t xml:space="preserve">MÉDIO</t>
  </si>
  <si>
    <t xml:space="preserve">AUXILIAR</t>
  </si>
  <si>
    <t xml:space="preserve">FUNDAMENTAL</t>
  </si>
  <si>
    <t xml:space="preserve">Observação: Os tribunais de justiça e de justiça militar deverão adaptar este anexo às respectivas estruturas de carreira.</t>
  </si>
  <si>
    <t xml:space="preserve">TRIBUNAL REGIONAL DO TRABALHO DA </t>
  </si>
  <si>
    <t xml:space="preserve">1ª REGIÃO</t>
  </si>
  <si>
    <t xml:space="preserve">SECRETARIA DE GESTÃO DE PESSOAS</t>
  </si>
  <si>
    <t xml:space="preserve">2ª REGIÃO</t>
  </si>
  <si>
    <t xml:space="preserve">3ª REGIÃO</t>
  </si>
  <si>
    <t xml:space="preserve">SECRETARIA DE PESSOAL</t>
  </si>
  <si>
    <t xml:space="preserve">4ª REGIÃO</t>
  </si>
  <si>
    <t xml:space="preserve">5ª REGIÃO</t>
  </si>
  <si>
    <t xml:space="preserve">6ª REGIÃO</t>
  </si>
  <si>
    <t xml:space="preserve">7ª REGIÃO</t>
  </si>
  <si>
    <t xml:space="preserve">8ª REGIÃO</t>
  </si>
  <si>
    <t xml:space="preserve">9ª REGIÃO</t>
  </si>
  <si>
    <t xml:space="preserve">10ª REGIÃO</t>
  </si>
  <si>
    <t xml:space="preserve">11ª REGIÃO</t>
  </si>
  <si>
    <t xml:space="preserve">12ª REGIÃO</t>
  </si>
  <si>
    <t xml:space="preserve">13ª REGIÃO</t>
  </si>
  <si>
    <t xml:space="preserve">14ª REGIÃO</t>
  </si>
  <si>
    <t xml:space="preserve">TRIBUNAL REGIONAL DO TRABALHO DA 15ª REGIÃO</t>
  </si>
  <si>
    <t xml:space="preserve">16ª REGIÃO</t>
  </si>
  <si>
    <t xml:space="preserve">17ª REGIÃO</t>
  </si>
  <si>
    <t xml:space="preserve">18ª REGIÃO</t>
  </si>
  <si>
    <t xml:space="preserve">19ª REGIÃO</t>
  </si>
  <si>
    <t xml:space="preserve">20ª REGIÃO</t>
  </si>
  <si>
    <t xml:space="preserve">21ª REGIÃO</t>
  </si>
  <si>
    <t xml:space="preserve">22ª REGIÃO</t>
  </si>
  <si>
    <t xml:space="preserve">23ª REGIÃO</t>
  </si>
  <si>
    <t xml:space="preserve">24ª REGIÃO</t>
  </si>
</sst>
</file>

<file path=xl/styles.xml><?xml version="1.0" encoding="utf-8"?>
<styleSheet xmlns="http://schemas.openxmlformats.org/spreadsheetml/2006/main">
  <numFmts count="52">
    <numFmt numFmtId="164" formatCode="General"/>
    <numFmt numFmtId="165" formatCode="General_)"/>
    <numFmt numFmtId="166" formatCode="General\ "/>
    <numFmt numFmtId="167" formatCode="\ General"/>
    <numFmt numFmtId="168" formatCode="[$-416]General"/>
    <numFmt numFmtId="169" formatCode="0.00"/>
    <numFmt numFmtId="170" formatCode="[$-416]0.00"/>
    <numFmt numFmtId="171" formatCode="#,##0.00"/>
    <numFmt numFmtId="172" formatCode="[$-416]#,##0.00"/>
    <numFmt numFmtId="173" formatCode="_(* #,##0.00_);_(* \(#,##0.00\);_(* \-??_);_(@_)"/>
    <numFmt numFmtId="174" formatCode="#,##0.00\ ;&quot; (&quot;#,##0.00\);&quot; -&quot;#\ ;@\ "/>
    <numFmt numFmtId="175" formatCode="#,##0.00\ ;&quot; (&quot;#,##0.00\);\-#\ ;@\ "/>
    <numFmt numFmtId="176" formatCode="_(* #,##0_);_(* \(#,##0\);_(* \-_);_(@_)"/>
    <numFmt numFmtId="177" formatCode="#,##0"/>
    <numFmt numFmtId="178" formatCode="[$-416]#,##0"/>
    <numFmt numFmtId="179" formatCode="#,##0.00_);[RED]\(#,##0.00\)"/>
    <numFmt numFmtId="180" formatCode="\$#,##0\ ;&quot;($&quot;#,##0\)"/>
    <numFmt numFmtId="181" formatCode="\$#,##0\ ;&quot;($&quot;#,##0\)"/>
    <numFmt numFmtId="182" formatCode="\$0\ ;&quot;($&quot;0\)"/>
    <numFmt numFmtId="183" formatCode="0.000000"/>
    <numFmt numFmtId="184" formatCode="yyyy\:mm"/>
    <numFmt numFmtId="185" formatCode="yyyy\:mm"/>
    <numFmt numFmtId="186" formatCode="_([$€-2]* #,##0.00_);_([$€-2]* \(#,##0.00\);_([$€-2]* \-??_)"/>
    <numFmt numFmtId="187" formatCode="[$€]#,##0.00\ ;[$€]\(#,##0.00\);[$€]\-#\ "/>
    <numFmt numFmtId="188" formatCode="[$€-416]#,##0.00\ ;[$€-416]\(#,##0.00\);[$€-416]\-#\ "/>
    <numFmt numFmtId="189" formatCode="0.0000000"/>
    <numFmt numFmtId="190" formatCode="_(&quot;R$ &quot;* #,##0.00_);_(&quot;R$ &quot;* \(#,##0.00\);_(&quot;R$ &quot;* \-??_);_(@_)"/>
    <numFmt numFmtId="191" formatCode="&quot; R$ &quot;#,##0.00\ ;&quot; R$ (&quot;#,##0.00\);&quot; R$ -&quot;#\ ;@\ "/>
    <numFmt numFmtId="192" formatCode="0.00%"/>
    <numFmt numFmtId="193" formatCode="%#,#00"/>
    <numFmt numFmtId="194" formatCode="#.##000"/>
    <numFmt numFmtId="195" formatCode="#.#####"/>
    <numFmt numFmtId="196" formatCode="0%"/>
    <numFmt numFmtId="197" formatCode="[$-416]0%"/>
    <numFmt numFmtId="198" formatCode="[$R$-416]\ #,##0.00;[RED]\-[$R$-416]\ #,##0.00"/>
    <numFmt numFmtId="199" formatCode="#,##0_);[RED]\(#,##0\)"/>
    <numFmt numFmtId="200" formatCode="#,##0\ ;[RED]\(#,##0\)"/>
    <numFmt numFmtId="201" formatCode="[$-416]0\ ;[RED]\(0\)"/>
    <numFmt numFmtId="202" formatCode="#,##0_);[RED]\(#,##0\)"/>
    <numFmt numFmtId="203" formatCode="[$-416]#,##0_);[RED]\(#,##0\)"/>
    <numFmt numFmtId="204" formatCode="#,##0.000000"/>
    <numFmt numFmtId="205" formatCode="_-* #,##0.00_-;\-* #,##0.00_-;_-* \-??_-;_-@_-"/>
    <numFmt numFmtId="206" formatCode="#,##0.00\ ;\-#,##0.00\ ;&quot; -&quot;#\ ;@\ "/>
    <numFmt numFmtId="207" formatCode="#,##0.00\ ;\-#,##0.00\ ;\-#\ ;@\ "/>
    <numFmt numFmtId="208" formatCode="0.000"/>
    <numFmt numFmtId="209" formatCode="mm/yy"/>
    <numFmt numFmtId="210" formatCode="#.##0,"/>
    <numFmt numFmtId="211" formatCode="#.###,"/>
    <numFmt numFmtId="212" formatCode="_-* #,##0.00_-;\-* #,##0.00_-;_-* \-??_-;_-@_-"/>
    <numFmt numFmtId="213" formatCode="General"/>
    <numFmt numFmtId="214" formatCode="d/m/yyyy"/>
    <numFmt numFmtId="215" formatCode="0"/>
  </numFmts>
  <fonts count="9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"/>
      <family val="0"/>
      <charset val="1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0"/>
      <charset val="1"/>
    </font>
    <font>
      <b val="true"/>
      <sz val="10"/>
      <color rgb="FF000000"/>
      <name val="Arial"/>
      <family val="2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1"/>
      <color rgb="FF800080"/>
      <name val="Calibri"/>
      <family val="2"/>
      <charset val="1"/>
    </font>
    <font>
      <sz val="10"/>
      <color rgb="FFFF0000"/>
      <name val="Arial"/>
      <family val="2"/>
      <charset val="1"/>
    </font>
    <font>
      <sz val="10"/>
      <color rgb="FFCC0000"/>
      <name val="Arial"/>
      <family val="0"/>
      <charset val="1"/>
    </font>
    <font>
      <sz val="10"/>
      <color rgb="FFCC0000"/>
      <name val="Arial"/>
      <family val="2"/>
      <charset val="1"/>
    </font>
    <font>
      <sz val="8"/>
      <name val="SwitzerlandLight"/>
      <family val="0"/>
      <charset val="1"/>
    </font>
    <font>
      <sz val="8"/>
      <color rgb="FF000000"/>
      <name val="SwitzerlandLight"/>
      <family val="0"/>
      <charset val="1"/>
    </font>
    <font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0"/>
      <color rgb="FF008000"/>
      <name val="Arial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sz val="8"/>
      <color rgb="FF9999FF"/>
      <name val="Arial1"/>
      <family val="0"/>
      <charset val="1"/>
    </font>
    <font>
      <b val="true"/>
      <sz val="14"/>
      <color rgb="FF9999FF"/>
      <name val="Arial"/>
      <family val="2"/>
      <charset val="1"/>
    </font>
    <font>
      <b val="true"/>
      <sz val="14"/>
      <color rgb="FF9999FF"/>
      <name val="Arial1"/>
      <family val="0"/>
      <charset val="1"/>
    </font>
    <font>
      <sz val="1"/>
      <color rgb="FF000000"/>
      <name val="Courier New"/>
      <family val="3"/>
      <charset val="1"/>
    </font>
    <font>
      <i val="true"/>
      <sz val="1"/>
      <color rgb="FF000000"/>
      <name val="Courier New"/>
      <family val="3"/>
      <charset val="1"/>
    </font>
    <font>
      <b val="true"/>
      <sz val="11"/>
      <color rgb="FFFF9900"/>
      <name val="Calibri"/>
      <family val="2"/>
      <charset val="1"/>
    </font>
    <font>
      <b val="true"/>
      <sz val="9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b val="true"/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1"/>
      <family val="0"/>
      <charset val="1"/>
    </font>
    <font>
      <sz val="10"/>
      <color rgb="FF000000"/>
      <name val="Arial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FFFF"/>
      <name val="Arial"/>
      <family val="0"/>
      <charset val="1"/>
    </font>
    <font>
      <i val="true"/>
      <sz val="11"/>
      <color rgb="FF808080"/>
      <name val="Calibri"/>
      <family val="2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10"/>
      <color rgb="FF808080"/>
      <name val="Arial"/>
      <family val="2"/>
      <charset val="1"/>
    </font>
    <font>
      <i val="true"/>
      <sz val="10"/>
      <color rgb="FF808080"/>
      <name val="Arial"/>
      <family val="0"/>
      <charset val="1"/>
    </font>
    <font>
      <sz val="10"/>
      <color rgb="FF006600"/>
      <name val="Arial"/>
      <family val="0"/>
      <charset val="1"/>
    </font>
    <font>
      <sz val="10"/>
      <color rgb="FF006600"/>
      <name val="Arial"/>
      <family val="2"/>
      <charset val="1"/>
    </font>
    <font>
      <b val="true"/>
      <sz val="24"/>
      <color rgb="FF000000"/>
      <name val="Arial"/>
      <family val="0"/>
      <charset val="1"/>
    </font>
    <font>
      <b val="true"/>
      <sz val="15"/>
      <color rgb="FF003366"/>
      <name val="Calibri"/>
      <family val="2"/>
      <charset val="1"/>
    </font>
    <font>
      <sz val="18"/>
      <color rgb="FF000000"/>
      <name val="Arial"/>
      <family val="2"/>
      <charset val="1"/>
    </font>
    <font>
      <sz val="18"/>
      <color rgb="FF000000"/>
      <name val="Arial"/>
      <family val="0"/>
      <charset val="1"/>
    </font>
    <font>
      <b val="true"/>
      <sz val="24"/>
      <color rgb="FF000000"/>
      <name val="Arial"/>
      <family val="2"/>
      <charset val="1"/>
    </font>
    <font>
      <b val="true"/>
      <i val="true"/>
      <sz val="16"/>
      <color rgb="FF000000"/>
      <name val="Arial1"/>
      <family val="0"/>
      <charset val="1"/>
    </font>
    <font>
      <b val="true"/>
      <sz val="13"/>
      <color rgb="FF003366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Arial"/>
      <family val="0"/>
      <charset val="1"/>
    </font>
    <font>
      <b val="true"/>
      <sz val="11"/>
      <color rgb="FF003366"/>
      <name val="Calibri"/>
      <family val="2"/>
      <charset val="1"/>
    </font>
    <font>
      <b val="true"/>
      <i val="true"/>
      <sz val="16"/>
      <color rgb="FF000000"/>
      <name val="Arial"/>
      <family val="2"/>
      <charset val="1"/>
    </font>
    <font>
      <u val="single"/>
      <sz val="10"/>
      <color rgb="FF0000EE"/>
      <name val="Arial"/>
      <family val="0"/>
      <charset val="1"/>
    </font>
    <font>
      <i val="true"/>
      <sz val="12"/>
      <name val="Times New Roman"/>
      <family val="1"/>
      <charset val="1"/>
    </font>
    <font>
      <sz val="11"/>
      <color rgb="FF993300"/>
      <name val="Calibri"/>
      <family val="2"/>
      <charset val="1"/>
    </font>
    <font>
      <sz val="10"/>
      <color rgb="FF808000"/>
      <name val="Arial"/>
      <family val="2"/>
      <charset val="1"/>
    </font>
    <font>
      <sz val="10"/>
      <color rgb="FF996600"/>
      <name val="Arial"/>
      <family val="0"/>
      <charset val="1"/>
    </font>
    <font>
      <sz val="10"/>
      <color rgb="FF996600"/>
      <name val="Arial"/>
      <family val="2"/>
      <charset val="1"/>
    </font>
    <font>
      <sz val="11"/>
      <color rgb="FF000000"/>
      <name val="Arial1"/>
      <family val="0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0"/>
      <charset val="1"/>
    </font>
    <font>
      <sz val="11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333333"/>
      <name val="Arial"/>
      <family val="2"/>
      <charset val="1"/>
    </font>
    <font>
      <sz val="10"/>
      <color rgb="FF333333"/>
      <name val="Arial"/>
      <family val="0"/>
      <charset val="1"/>
    </font>
    <font>
      <b val="true"/>
      <sz val="11"/>
      <color rgb="FF333333"/>
      <name val="Calibri"/>
      <family val="2"/>
      <charset val="1"/>
    </font>
    <font>
      <sz val="10"/>
      <name val="Mangal"/>
      <family val="2"/>
      <charset val="1"/>
    </font>
    <font>
      <sz val="10"/>
      <color rgb="FF000000"/>
      <name val="SimSun"/>
      <family val="0"/>
      <charset val="1"/>
    </font>
    <font>
      <b val="true"/>
      <i val="true"/>
      <u val="single"/>
      <sz val="11"/>
      <color rgb="FF000000"/>
      <name val="Arial"/>
      <family val="2"/>
      <charset val="1"/>
    </font>
    <font>
      <b val="true"/>
      <i val="true"/>
      <u val="single"/>
      <sz val="11"/>
      <color rgb="FF000000"/>
      <name val="Arial1"/>
      <family val="0"/>
      <charset val="1"/>
    </font>
    <font>
      <sz val="10"/>
      <name val="MS Sans Serif"/>
      <family val="2"/>
      <charset val="1"/>
    </font>
    <font>
      <sz val="10"/>
      <color rgb="FF000000"/>
      <name val="MS Sans Serif"/>
      <family val="2"/>
      <charset val="1"/>
    </font>
    <font>
      <sz val="11"/>
      <color rgb="FFFF0000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b val="true"/>
      <sz val="18"/>
      <color rgb="FF003366"/>
      <name val="Cambria"/>
      <family val="1"/>
      <charset val="1"/>
    </font>
    <font>
      <b val="true"/>
      <sz val="14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"/>
      <color rgb="FF000000"/>
      <name val="Courier New"/>
      <family val="3"/>
      <charset val="1"/>
    </font>
    <font>
      <b val="true"/>
      <sz val="11"/>
      <color rgb="FF000000"/>
      <name val="Calibri"/>
      <family val="2"/>
      <charset val="1"/>
    </font>
    <font>
      <b val="true"/>
      <sz val="18"/>
      <color rgb="FF333399"/>
      <name val="Cambria"/>
      <family val="2"/>
      <charset val="1"/>
    </font>
    <font>
      <b val="true"/>
      <sz val="18"/>
      <color rgb="FF333399"/>
      <name val="Cambria"/>
      <family val="1"/>
      <charset val="1"/>
    </font>
    <font>
      <sz val="10"/>
      <color rgb="FF000000"/>
      <name val="Lucida Sans"/>
      <family val="2"/>
      <charset val="1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color rgb="FF000000"/>
      <name val="Calibri"/>
      <family val="0"/>
      <charset val="1"/>
    </font>
    <font>
      <b val="true"/>
      <sz val="9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42">
    <fill>
      <patternFill patternType="none"/>
    </fill>
    <fill>
      <patternFill patternType="gray125"/>
    </fill>
    <fill>
      <patternFill patternType="solid">
        <fgColor rgb="FFCCCCFF"/>
        <bgColor rgb="FFB9CDE5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B9CDE5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9900"/>
      </patternFill>
    </fill>
    <fill>
      <patternFill patternType="solid">
        <fgColor rgb="FF0066CC"/>
        <bgColor rgb="FF333399"/>
      </patternFill>
    </fill>
    <fill>
      <patternFill patternType="solid">
        <fgColor rgb="FF800080"/>
        <bgColor rgb="FF660066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9D9D9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7F7F7F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969696"/>
        <bgColor rgb="FFA5A5A5"/>
      </patternFill>
    </fill>
    <fill>
      <patternFill patternType="solid">
        <fgColor rgb="FFCC0000"/>
        <bgColor rgb="FFFF0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D9D9D9"/>
        <bgColor rgb="FFD8D8D8"/>
      </patternFill>
    </fill>
    <fill>
      <patternFill patternType="solid">
        <fgColor rgb="FFC3D69B"/>
        <bgColor rgb="FFC4BD97"/>
      </patternFill>
    </fill>
    <fill>
      <patternFill patternType="solid">
        <fgColor rgb="FFEBF1DE"/>
        <bgColor rgb="FFFDEADA"/>
      </patternFill>
    </fill>
    <fill>
      <patternFill patternType="solid">
        <fgColor rgb="FFB9CDE5"/>
        <bgColor rgb="FFCCCCFF"/>
      </patternFill>
    </fill>
    <fill>
      <patternFill patternType="solid">
        <fgColor rgb="FFDCE6F2"/>
        <bgColor rgb="FFDDDDDD"/>
      </patternFill>
    </fill>
    <fill>
      <patternFill patternType="solid">
        <fgColor rgb="FFFAC090"/>
        <bgColor rgb="FFFFCC99"/>
      </patternFill>
    </fill>
    <fill>
      <patternFill patternType="solid">
        <fgColor rgb="FFFDEADA"/>
        <bgColor rgb="FFEBF1DE"/>
      </patternFill>
    </fill>
    <fill>
      <patternFill patternType="solid">
        <fgColor rgb="FFC4BD97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0C0C0"/>
      </patternFill>
    </fill>
    <fill>
      <patternFill patternType="solid">
        <fgColor rgb="FFA6A6A6"/>
        <bgColor rgb="FFA5A5A5"/>
      </patternFill>
    </fill>
    <fill>
      <patternFill patternType="solid">
        <fgColor rgb="FFD8D8D8"/>
        <bgColor rgb="FFD9D9D9"/>
      </patternFill>
    </fill>
    <fill>
      <patternFill patternType="solid">
        <fgColor rgb="FFA5A5A5"/>
        <bgColor rgb="FFA6A6A6"/>
      </patternFill>
    </fill>
  </fills>
  <borders count="35">
    <border diagonalUp="false" diagonalDown="false">
      <left/>
      <right/>
      <top/>
      <bottom/>
      <diagonal/>
    </border>
    <border diagonalUp="false" diagonalDown="false">
      <left/>
      <right style="hair"/>
      <top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thin">
        <color rgb="FFFF9900"/>
      </bottom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n">
        <color rgb="FF333399"/>
      </bottom>
      <diagonal/>
    </border>
    <border diagonalUp="false" diagonalDown="false">
      <left/>
      <right/>
      <top/>
      <bottom style="medium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thin">
        <color rgb="FFC0C0C0"/>
      </bottom>
      <diagonal/>
    </border>
    <border diagonalUp="false" diagonalDown="false">
      <left/>
      <right/>
      <top/>
      <bottom style="medium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thin">
        <color rgb="FF0066CC"/>
      </bottom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155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9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7" borderId="0" applyFont="true" applyBorder="false" applyAlignment="true" applyProtection="false">
      <alignment horizontal="general" vertical="bottom" textRotation="0" wrapText="false" indent="0" shrinkToFit="false"/>
    </xf>
    <xf numFmtId="164" fontId="7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8" borderId="0" applyFont="true" applyBorder="false" applyAlignment="true" applyProtection="false">
      <alignment horizontal="general" vertical="bottom" textRotation="0" wrapText="false" indent="0" shrinkToFit="false"/>
    </xf>
    <xf numFmtId="164" fontId="7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8" borderId="0" applyFont="true" applyBorder="false" applyAlignment="true" applyProtection="false">
      <alignment horizontal="general" vertical="bottom" textRotation="0" wrapText="false" indent="0" shrinkToFit="false"/>
    </xf>
    <xf numFmtId="164" fontId="9" fillId="1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5" fontId="1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applyFont="true" applyBorder="true" applyAlignment="true" applyProtection="false">
      <alignment horizontal="general" vertical="bottom" textRotation="0" wrapText="false" indent="0" shrinkToFit="false"/>
    </xf>
    <xf numFmtId="165" fontId="1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3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7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7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4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7" borderId="0" applyFont="true" applyBorder="false" applyAlignment="true" applyProtection="false">
      <alignment horizontal="general" vertical="bottom" textRotation="0" wrapText="false" indent="0" shrinkToFit="false"/>
    </xf>
    <xf numFmtId="164" fontId="15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7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7" fillId="0" borderId="0" applyFont="true" applyBorder="false" applyAlignment="true" applyProtection="false">
      <alignment horizontal="general" vertical="top" textRotation="0" wrapText="false" indent="0" shrinkToFit="false"/>
    </xf>
    <xf numFmtId="167" fontId="17" fillId="0" borderId="0" applyFont="true" applyBorder="false" applyAlignment="true" applyProtection="false">
      <alignment horizontal="general" vertical="top" textRotation="0" wrapText="false" indent="0" shrinkToFit="false"/>
    </xf>
    <xf numFmtId="165" fontId="18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9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9" fillId="0" borderId="0" applyFont="true" applyBorder="false" applyAlignment="true" applyProtection="false">
      <alignment horizontal="right" vertical="bottom" textRotation="0" wrapText="false" indent="0" shrinkToFit="false"/>
    </xf>
    <xf numFmtId="167" fontId="19" fillId="0" borderId="0" applyFont="true" applyBorder="false" applyAlignment="true" applyProtection="false">
      <alignment horizontal="right" vertical="bottom" textRotation="0" wrapText="false" indent="0" shrinkToFit="false"/>
    </xf>
    <xf numFmtId="165" fontId="18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19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0" applyFont="true" applyBorder="false" applyAlignment="true" applyProtection="false">
      <alignment horizontal="left" vertical="bottom" textRotation="0" wrapText="false" indent="0" shrinkToFit="false"/>
    </xf>
    <xf numFmtId="167" fontId="19" fillId="0" borderId="0" applyFont="true" applyBorder="false" applyAlignment="true" applyProtection="false">
      <alignment horizontal="left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6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9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2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2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2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7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9" fontId="2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9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0" fillId="0" borderId="0" applyFont="true" applyBorder="false" applyAlignment="true" applyProtection="false">
      <alignment horizontal="general" vertical="center" textRotation="0" wrapText="false" indent="0" shrinkToFit="false"/>
    </xf>
    <xf numFmtId="164" fontId="30" fillId="0" borderId="0" applyFont="true" applyBorder="false" applyAlignment="true" applyProtection="false">
      <alignment horizontal="general" vertical="center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25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6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7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false" applyAlignment="true" applyProtection="false">
      <alignment horizontal="general" vertical="bottom" textRotation="0" wrapText="false" indent="0" shrinkToFit="false"/>
    </xf>
    <xf numFmtId="17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32" fillId="0" borderId="0" applyFont="true" applyBorder="false" applyAlignment="true" applyProtection="false">
      <alignment horizontal="general" vertical="bottom" textRotation="0" wrapText="false" indent="0" shrinkToFit="false"/>
    </xf>
    <xf numFmtId="17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32" fillId="0" borderId="0" applyFont="true" applyBorder="false" applyAlignment="true" applyProtection="false">
      <alignment horizontal="general" vertical="bottom" textRotation="0" wrapText="false" indent="0" shrinkToFit="false"/>
    </xf>
    <xf numFmtId="175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32" fillId="0" borderId="0" applyFont="true" applyBorder="false" applyAlignment="true" applyProtection="false">
      <alignment horizontal="general" vertical="bottom" textRotation="0" wrapText="false" indent="0" shrinkToFit="false"/>
    </xf>
    <xf numFmtId="175" fontId="34" fillId="0" borderId="0" applyFont="true" applyBorder="false" applyAlignment="true" applyProtection="false">
      <alignment horizontal="general" vertical="bottom" textRotation="0" wrapText="false" indent="0" shrinkToFit="false"/>
    </xf>
    <xf numFmtId="173" fontId="32" fillId="0" borderId="0" applyFont="true" applyBorder="false" applyAlignment="true" applyProtection="false">
      <alignment horizontal="general" vertical="bottom" textRotation="0" wrapText="false" indent="0" shrinkToFit="false"/>
    </xf>
    <xf numFmtId="173" fontId="32" fillId="0" borderId="0" applyFont="true" applyBorder="false" applyAlignment="true" applyProtection="false">
      <alignment horizontal="general" vertical="bottom" textRotation="0" wrapText="false" indent="0" shrinkToFit="false"/>
    </xf>
    <xf numFmtId="17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32" fillId="0" borderId="0" applyFont="true" applyBorder="false" applyAlignment="true" applyProtection="false">
      <alignment horizontal="general" vertical="bottom" textRotation="0" wrapText="false" indent="0" shrinkToFit="false"/>
    </xf>
    <xf numFmtId="175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32" fillId="0" borderId="0" applyFont="true" applyBorder="false" applyAlignment="true" applyProtection="false">
      <alignment horizontal="general" vertical="bottom" textRotation="0" wrapText="false" indent="0" shrinkToFit="false"/>
    </xf>
    <xf numFmtId="175" fontId="34" fillId="0" borderId="0" applyFont="true" applyBorder="false" applyAlignment="true" applyProtection="false">
      <alignment horizontal="general" vertical="bottom" textRotation="0" wrapText="false" indent="0" shrinkToFit="false"/>
    </xf>
    <xf numFmtId="173" fontId="32" fillId="0" borderId="0" applyFont="true" applyBorder="false" applyAlignment="true" applyProtection="false">
      <alignment horizontal="general" vertical="bottom" textRotation="0" wrapText="false" indent="0" shrinkToFit="false"/>
    </xf>
    <xf numFmtId="17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4" fillId="0" borderId="0" applyFont="true" applyBorder="false" applyAlignment="true" applyProtection="false">
      <alignment horizontal="general" vertical="bottom" textRotation="0" wrapText="false" indent="0" shrinkToFit="false"/>
    </xf>
    <xf numFmtId="17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4" fillId="0" borderId="0" applyFont="true" applyBorder="false" applyAlignment="true" applyProtection="false">
      <alignment horizontal="general" vertical="bottom" textRotation="0" wrapText="false" indent="0" shrinkToFit="false"/>
    </xf>
    <xf numFmtId="18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8" borderId="4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25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6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25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6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25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6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25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1" fillId="25" borderId="6" applyFont="true" applyBorder="true" applyAlignment="true" applyProtection="false">
      <alignment horizontal="general" vertical="bottom" textRotation="0" wrapText="false" indent="0" shrinkToFit="false"/>
    </xf>
    <xf numFmtId="164" fontId="31" fillId="25" borderId="5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8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8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8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8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4" fillId="0" borderId="0" applyFont="true" applyBorder="false" applyAlignment="true" applyProtection="false">
      <alignment horizontal="general" vertical="bottom" textRotation="0" wrapText="false" indent="0" shrinkToFit="false"/>
    </xf>
    <xf numFmtId="18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5" fontId="4" fillId="0" borderId="0" applyFont="true" applyBorder="false" applyAlignment="true" applyProtection="false">
      <alignment horizontal="general" vertical="bottom" textRotation="0" wrapText="false" indent="0" shrinkToFit="false"/>
    </xf>
    <xf numFmtId="18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21" borderId="0" applyFont="true" applyBorder="false" applyAlignment="true" applyProtection="false">
      <alignment horizontal="general" vertical="bottom" textRotation="0" wrapText="false" indent="0" shrinkToFit="false"/>
    </xf>
    <xf numFmtId="164" fontId="38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6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8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8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87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6" fontId="32" fillId="0" borderId="0" applyFont="true" applyBorder="false" applyAlignment="true" applyProtection="false">
      <alignment horizontal="general" vertical="bottom" textRotation="0" wrapText="false" indent="0" shrinkToFit="false"/>
    </xf>
    <xf numFmtId="188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6" fontId="32" fillId="0" borderId="0" applyFont="true" applyBorder="false" applyAlignment="true" applyProtection="false">
      <alignment horizontal="general" vertical="bottom" textRotation="0" wrapText="false" indent="0" shrinkToFit="false"/>
    </xf>
    <xf numFmtId="186" fontId="32" fillId="0" borderId="0" applyFont="true" applyBorder="false" applyAlignment="true" applyProtection="false">
      <alignment horizontal="general" vertical="bottom" textRotation="0" wrapText="false" indent="0" shrinkToFit="false"/>
    </xf>
    <xf numFmtId="188" fontId="34" fillId="0" borderId="0" applyFont="true" applyBorder="false" applyAlignment="true" applyProtection="false">
      <alignment horizontal="general" vertical="bottom" textRotation="0" wrapText="false" indent="0" shrinkToFit="false"/>
    </xf>
    <xf numFmtId="186" fontId="32" fillId="0" borderId="0" applyFont="true" applyBorder="false" applyAlignment="true" applyProtection="false">
      <alignment horizontal="general" vertical="bottom" textRotation="0" wrapText="false" indent="0" shrinkToFit="false"/>
    </xf>
    <xf numFmtId="186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40" fillId="0" borderId="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1" fillId="0" borderId="1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1" fillId="0" borderId="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0" fillId="0" borderId="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1" fillId="0" borderId="9" applyFont="true" applyBorder="true" applyAlignment="true" applyProtection="false">
      <alignment horizontal="center" vertical="bottom" textRotation="0" wrapText="false" indent="0" shrinkToFit="false"/>
    </xf>
    <xf numFmtId="164" fontId="40" fillId="0" borderId="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2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43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43" fillId="0" borderId="0" applyFont="true" applyBorder="false" applyAlignment="true" applyProtection="false">
      <alignment horizontal="left" vertical="bottom" textRotation="0" wrapText="false" indent="0" shrinkToFit="false"/>
    </xf>
    <xf numFmtId="164" fontId="43" fillId="0" borderId="0" applyFont="true" applyBorder="false" applyAlignment="true" applyProtection="false">
      <alignment horizontal="left" vertical="bottom" textRotation="0" wrapText="false" indent="0" shrinkToFit="false"/>
    </xf>
    <xf numFmtId="164" fontId="44" fillId="0" borderId="0" applyFont="true" applyBorder="false" applyAlignment="true" applyProtection="false">
      <alignment horizontal="general" vertical="bottom" textRotation="0" wrapText="false" indent="0" shrinkToFit="false"/>
    </xf>
    <xf numFmtId="164" fontId="4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4" borderId="0" applyFont="true" applyBorder="false" applyAlignment="true" applyProtection="false">
      <alignment horizontal="general" vertical="bottom" textRotation="0" wrapText="false" indent="0" shrinkToFit="false"/>
    </xf>
    <xf numFmtId="164" fontId="46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47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9" fillId="0" borderId="11" applyFont="true" applyBorder="true" applyAlignment="true" applyProtection="false">
      <alignment horizontal="general" vertical="bottom" textRotation="0" wrapText="false" indent="0" shrinkToFit="false"/>
    </xf>
    <xf numFmtId="164" fontId="50" fillId="0" borderId="0" applyFont="true" applyBorder="false" applyAlignment="true" applyProtection="false">
      <alignment horizontal="general" vertical="bottom" textRotation="0" wrapText="false" indent="0" shrinkToFit="false"/>
    </xf>
    <xf numFmtId="164" fontId="49" fillId="0" borderId="11" applyFont="true" applyBorder="true" applyAlignment="true" applyProtection="false">
      <alignment horizontal="general" vertical="bottom" textRotation="0" wrapText="false" indent="0" shrinkToFit="false"/>
    </xf>
    <xf numFmtId="164" fontId="49" fillId="0" borderId="1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9" fillId="0" borderId="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9" fillId="0" borderId="11" applyFont="true" applyBorder="true" applyAlignment="true" applyProtection="false">
      <alignment horizontal="general" vertical="bottom" textRotation="0" wrapText="false" indent="0" shrinkToFit="false"/>
    </xf>
    <xf numFmtId="164" fontId="49" fillId="0" borderId="11" applyFont="true" applyBorder="true" applyAlignment="true" applyProtection="false">
      <alignment horizontal="general" vertical="bottom" textRotation="0" wrapText="false" indent="0" shrinkToFit="false"/>
    </xf>
    <xf numFmtId="164" fontId="49" fillId="0" borderId="11" applyFont="true" applyBorder="true" applyAlignment="true" applyProtection="false">
      <alignment horizontal="general" vertical="bottom" textRotation="0" wrapText="false" indent="0" shrinkToFit="false"/>
    </xf>
    <xf numFmtId="164" fontId="50" fillId="0" borderId="0" applyFont="true" applyBorder="false" applyAlignment="true" applyProtection="false">
      <alignment horizontal="general" vertical="bottom" textRotation="0" wrapText="false" indent="0" shrinkToFit="false"/>
    </xf>
    <xf numFmtId="164" fontId="49" fillId="0" borderId="13" applyFont="true" applyBorder="true" applyAlignment="true" applyProtection="false">
      <alignment horizontal="general" vertical="bottom" textRotation="0" wrapText="false" indent="0" shrinkToFit="false"/>
    </xf>
    <xf numFmtId="164" fontId="5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0" fillId="0" borderId="0" applyFont="true" applyBorder="false" applyAlignment="true" applyProtection="false">
      <alignment horizontal="general" vertical="bottom" textRotation="0" wrapText="false" indent="0" shrinkToFit="false"/>
    </xf>
    <xf numFmtId="164" fontId="50" fillId="0" borderId="0" applyFont="true" applyBorder="false" applyAlignment="true" applyProtection="false">
      <alignment horizontal="general" vertical="bottom" textRotation="0" wrapText="false" indent="0" shrinkToFit="false"/>
    </xf>
    <xf numFmtId="164" fontId="50" fillId="0" borderId="0" applyFont="true" applyBorder="false" applyAlignment="true" applyProtection="false">
      <alignment horizontal="general" vertical="bottom" textRotation="0" wrapText="false" indent="0" shrinkToFit="false"/>
    </xf>
    <xf numFmtId="164" fontId="52" fillId="0" borderId="0" applyFont="true" applyBorder="false" applyAlignment="true" applyProtection="false">
      <alignment horizontal="general" vertical="bottom" textRotation="0" wrapText="false" indent="0" shrinkToFit="false"/>
    </xf>
    <xf numFmtId="164" fontId="52" fillId="0" borderId="0" applyFont="true" applyBorder="false" applyAlignment="true" applyProtection="false">
      <alignment horizontal="general" vertical="bottom" textRotation="0" wrapText="false" indent="0" shrinkToFit="false"/>
    </xf>
    <xf numFmtId="164" fontId="52" fillId="0" borderId="0" applyFont="true" applyBorder="false" applyAlignment="true" applyProtection="false">
      <alignment horizontal="general" vertical="bottom" textRotation="0" wrapText="false" indent="0" shrinkToFit="false"/>
    </xf>
    <xf numFmtId="164" fontId="52" fillId="0" borderId="0" applyFont="true" applyBorder="false" applyAlignment="true" applyProtection="false">
      <alignment horizontal="general" vertical="bottom" textRotation="0" wrapText="false" indent="0" shrinkToFit="false"/>
    </xf>
    <xf numFmtId="164" fontId="52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4" fillId="0" borderId="14" applyFont="true" applyBorder="true" applyAlignment="true" applyProtection="false">
      <alignment horizontal="general" vertical="bottom" textRotation="0" wrapText="false" indent="0" shrinkToFit="false"/>
    </xf>
    <xf numFmtId="164" fontId="55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14" applyFont="true" applyBorder="true" applyAlignment="true" applyProtection="false">
      <alignment horizontal="general" vertical="bottom" textRotation="0" wrapText="false" indent="0" shrinkToFit="false"/>
    </xf>
    <xf numFmtId="164" fontId="54" fillId="0" border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4" fillId="0" border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4" fillId="0" borderId="14" applyFont="true" applyBorder="true" applyAlignment="true" applyProtection="false">
      <alignment horizontal="general" vertical="bottom" textRotation="0" wrapText="false" indent="0" shrinkToFit="false"/>
    </xf>
    <xf numFmtId="164" fontId="54" fillId="0" borderId="14" applyFont="true" applyBorder="true" applyAlignment="true" applyProtection="false">
      <alignment horizontal="general" vertical="bottom" textRotation="0" wrapText="false" indent="0" shrinkToFit="false"/>
    </xf>
    <xf numFmtId="164" fontId="54" fillId="0" borderId="14" applyFont="true" applyBorder="true" applyAlignment="true" applyProtection="false">
      <alignment horizontal="general" vertical="bottom" textRotation="0" wrapText="false" indent="0" shrinkToFit="false"/>
    </xf>
    <xf numFmtId="164" fontId="55" fillId="0" borderId="0" applyFont="true" applyBorder="false" applyAlignment="true" applyProtection="false">
      <alignment horizontal="general" vertical="bottom" textRotation="0" wrapText="false" indent="0" shrinkToFit="false"/>
    </xf>
    <xf numFmtId="164" fontId="54" fillId="0" borderId="16" applyFont="true" applyBorder="true" applyAlignment="true" applyProtection="false">
      <alignment horizontal="general" vertical="bottom" textRotation="0" wrapText="false" indent="0" shrinkToFit="false"/>
    </xf>
    <xf numFmtId="164" fontId="5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5" fillId="0" borderId="0" applyFont="true" applyBorder="false" applyAlignment="true" applyProtection="false">
      <alignment horizontal="general" vertical="bottom" textRotation="0" wrapText="false" indent="0" shrinkToFit="false"/>
    </xf>
    <xf numFmtId="164" fontId="55" fillId="0" borderId="0" applyFont="true" applyBorder="false" applyAlignment="true" applyProtection="false">
      <alignment horizontal="general" vertical="bottom" textRotation="0" wrapText="false" indent="0" shrinkToFit="false"/>
    </xf>
    <xf numFmtId="164" fontId="5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7" fillId="0" borderId="17" applyFont="true" applyBorder="true" applyAlignment="true" applyProtection="false">
      <alignment horizontal="general" vertical="bottom" textRotation="0" wrapText="false" indent="0" shrinkToFit="false"/>
    </xf>
    <xf numFmtId="164" fontId="57" fillId="0" borderId="1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7" fillId="0" border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7" fillId="0" borderId="17" applyFont="true" applyBorder="true" applyAlignment="true" applyProtection="false">
      <alignment horizontal="general" vertical="bottom" textRotation="0" wrapText="false" indent="0" shrinkToFit="false"/>
    </xf>
    <xf numFmtId="164" fontId="57" fillId="0" borderId="17" applyFont="true" applyBorder="true" applyAlignment="true" applyProtection="false">
      <alignment horizontal="general" vertical="bottom" textRotation="0" wrapText="false" indent="0" shrinkToFit="false"/>
    </xf>
    <xf numFmtId="164" fontId="57" fillId="0" borderId="17" applyFont="true" applyBorder="true" applyAlignment="true" applyProtection="false">
      <alignment horizontal="general" vertical="bottom" textRotation="0" wrapText="false" indent="0" shrinkToFit="false"/>
    </xf>
    <xf numFmtId="164" fontId="57" fillId="0" borderId="17" applyFont="true" applyBorder="true" applyAlignment="true" applyProtection="false">
      <alignment horizontal="general" vertical="bottom" textRotation="0" wrapText="false" indent="0" shrinkToFit="false"/>
    </xf>
    <xf numFmtId="164" fontId="57" fillId="0" borderId="0" applyFont="true" applyBorder="false" applyAlignment="true" applyProtection="false">
      <alignment horizontal="general" vertical="bottom" textRotation="0" wrapText="false" indent="0" shrinkToFit="false"/>
    </xf>
    <xf numFmtId="164" fontId="5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7" fillId="0" borderId="0" applyFont="true" applyBorder="false" applyAlignment="true" applyProtection="false">
      <alignment horizontal="general" vertical="bottom" textRotation="0" wrapText="false" indent="0" shrinkToFit="false"/>
    </xf>
    <xf numFmtId="164" fontId="57" fillId="0" borderId="0" applyFont="true" applyBorder="false" applyAlignment="true" applyProtection="false">
      <alignment horizontal="general" vertical="bottom" textRotation="0" wrapText="false" indent="0" shrinkToFit="false"/>
    </xf>
    <xf numFmtId="164" fontId="57" fillId="0" borderId="0" applyFont="true" applyBorder="false" applyAlignment="true" applyProtection="false">
      <alignment horizontal="general" vertical="bottom" textRotation="0" wrapText="false" indent="0" shrinkToFit="false"/>
    </xf>
    <xf numFmtId="164" fontId="57" fillId="0" borderId="0" applyFont="true" applyBorder="false" applyAlignment="true" applyProtection="false">
      <alignment horizontal="general" vertical="bottom" textRotation="0" wrapText="false" indent="0" shrinkToFit="false"/>
    </xf>
    <xf numFmtId="164" fontId="58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2" fillId="0" borderId="0" applyFont="true" applyBorder="false" applyAlignment="true" applyProtection="false">
      <alignment horizontal="general" vertical="bottom" textRotation="0" wrapText="false" indent="0" shrinkToFit="false"/>
    </xf>
    <xf numFmtId="164" fontId="58" fillId="0" borderId="0" applyFont="true" applyBorder="false" applyAlignment="true" applyProtection="false">
      <alignment horizontal="center" vertical="bottom" textRotation="0" wrapText="false" indent="0" shrinkToFit="false"/>
    </xf>
    <xf numFmtId="164" fontId="52" fillId="0" borderId="0" applyFont="true" applyBorder="false" applyAlignment="true" applyProtection="false">
      <alignment horizontal="general" vertical="bottom" textRotation="0" wrapText="false" indent="0" shrinkToFit="false"/>
    </xf>
    <xf numFmtId="164" fontId="52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58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58" fillId="0" borderId="0" applyFont="true" applyBorder="false" applyAlignment="true" applyProtection="false">
      <alignment horizontal="center" vertical="bottom" textRotation="90" wrapText="false" indent="0" shrinkToFit="false"/>
    </xf>
    <xf numFmtId="164" fontId="5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36" fillId="7" borderId="4" applyFont="true" applyBorder="true" applyAlignment="true" applyProtection="false">
      <alignment horizontal="general" vertical="bottom" textRotation="0" wrapText="false" indent="0" shrinkToFit="false"/>
    </xf>
    <xf numFmtId="164" fontId="40" fillId="0" border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0" fillId="0" border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4" fillId="0" borderId="0" applyFont="true" applyBorder="false" applyAlignment="true" applyProtection="false">
      <alignment horizontal="general" vertical="bottom" textRotation="0" wrapText="false" indent="0" shrinkToFit="false"/>
    </xf>
    <xf numFmtId="18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64" fontId="35" fillId="0" borderId="8" applyFont="true" applyBorder="true" applyAlignment="true" applyProtection="false">
      <alignment horizontal="general" vertical="bottom" textRotation="0" wrapText="false" indent="0" shrinkToFit="false"/>
    </xf>
    <xf numFmtId="164" fontId="35" fillId="0" borderId="7" applyFont="true" applyBorder="true" applyAlignment="true" applyProtection="false">
      <alignment horizontal="general" vertical="bottom" textRotation="0" wrapText="false" indent="0" shrinkToFit="false"/>
    </xf>
    <xf numFmtId="17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90" fontId="32" fillId="0" borderId="0" applyFont="true" applyBorder="false" applyAlignment="true" applyProtection="false">
      <alignment horizontal="general" vertical="bottom" textRotation="0" wrapText="false" indent="0" shrinkToFit="false"/>
    </xf>
    <xf numFmtId="191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90" fontId="32" fillId="0" borderId="0" applyFont="true" applyBorder="false" applyAlignment="true" applyProtection="false">
      <alignment horizontal="general" vertical="bottom" textRotation="0" wrapText="false" indent="0" shrinkToFit="false"/>
    </xf>
    <xf numFmtId="191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90" fontId="32" fillId="0" borderId="0" applyFont="true" applyBorder="false" applyAlignment="true" applyProtection="false">
      <alignment horizontal="general" vertical="bottom" textRotation="0" wrapText="false" indent="0" shrinkToFit="false"/>
    </xf>
    <xf numFmtId="190" fontId="32" fillId="0" borderId="0" applyFont="true" applyBorder="false" applyAlignment="true" applyProtection="false">
      <alignment horizontal="general" vertical="bottom" textRotation="0" wrapText="false" indent="0" shrinkToFit="false"/>
    </xf>
    <xf numFmtId="191" fontId="34" fillId="0" borderId="0" applyFont="true" applyBorder="false" applyAlignment="true" applyProtection="false">
      <alignment horizontal="general" vertical="bottom" textRotation="0" wrapText="false" indent="0" shrinkToFit="false"/>
    </xf>
    <xf numFmtId="190" fontId="32" fillId="0" borderId="0" applyFont="true" applyBorder="false" applyAlignment="true" applyProtection="false">
      <alignment horizontal="general" vertical="bottom" textRotation="0" wrapText="false" indent="0" shrinkToFit="false"/>
    </xf>
    <xf numFmtId="18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4" fillId="0" borderId="0" applyFont="true" applyBorder="false" applyAlignment="true" applyProtection="false">
      <alignment horizontal="general" vertical="bottom" textRotation="0" wrapText="false" indent="0" shrinkToFit="false"/>
    </xf>
    <xf numFmtId="18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2" fillId="28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1" fillId="27" borderId="0" applyFont="true" applyBorder="false" applyAlignment="true" applyProtection="false">
      <alignment horizontal="general" vertical="bottom" textRotation="0" wrapText="false" indent="0" shrinkToFit="false"/>
    </xf>
    <xf numFmtId="164" fontId="63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6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0" fillId="29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0" fillId="30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0" fillId="30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0" fillId="3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0" fillId="3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0" fillId="31" borderId="2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213" fontId="90" fillId="31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13" fontId="90" fillId="31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0" fillId="30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0" fillId="3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0" fillId="3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0" fillId="3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0" fillId="30" borderId="2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1" fillId="3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91" fillId="3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91" fillId="3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91" fillId="3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0" fillId="32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0" fillId="3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0" fillId="32" borderId="2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0" fillId="33" borderId="2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213" fontId="90" fillId="3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0" fillId="32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0" fillId="32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1" fillId="3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91" fillId="3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0" fillId="34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0" fillId="34" borderId="2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0" fillId="34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0" fillId="35" borderId="2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213" fontId="90" fillId="35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0" fillId="34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0" fillId="34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0" fillId="34" borderId="2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0" fillId="35" borderId="2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213" fontId="90" fillId="35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1" fillId="34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91" fillId="34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1" fillId="36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91" fillId="36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1" fillId="29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91" fillId="29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9" fillId="29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9" fillId="29" borderId="2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5" fillId="29" borderId="2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5" fillId="29" borderId="2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9" fillId="29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9" fillId="2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9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5" fillId="29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0" borderId="2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9" fillId="29" borderId="3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29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214" fontId="89" fillId="37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0" fillId="29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9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9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2" fillId="38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29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8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8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8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8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38" borderId="27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32" fillId="38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38" borderId="21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32" fillId="38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1" xfId="1417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213" fontId="32" fillId="39" borderId="21" xfId="1417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32" fillId="37" borderId="21" xfId="1417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3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13" fontId="32" fillId="39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2" fillId="0" borderId="21" xfId="141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1" xfId="1417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2" fillId="0" borderId="2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215" fontId="32" fillId="39" borderId="21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1" fillId="38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213" fontId="91" fillId="39" borderId="2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5" fillId="37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0" fillId="29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0" fillId="29" borderId="2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0" fillId="29" borderId="2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0" fillId="29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0" fillId="29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90" fillId="0" borderId="21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77" fontId="90" fillId="39" borderId="2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0" fillId="0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213" fontId="90" fillId="39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0" fillId="29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0" fillId="29" borderId="2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0" fillId="29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0" fillId="29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0" fillId="29" borderId="2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90" fillId="39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7" fontId="90" fillId="39" borderId="2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0" fillId="29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213" fontId="90" fillId="39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7" fontId="90" fillId="39" borderId="32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7" fontId="90" fillId="39" borderId="3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0" fillId="29" borderId="2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90" fillId="39" borderId="2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213" fontId="90" fillId="39" borderId="2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29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89" fillId="39" borderId="2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89" fillId="29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9" fillId="29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5" fillId="29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5" fillId="29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9" fillId="29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9" fillId="2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5" fillId="37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5" fillId="29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9" fillId="0" borderId="2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9" fillId="29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9" fillId="29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0" fillId="29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9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2" fillId="0" borderId="21" xfId="1399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0" fillId="39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0" fillId="39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0" fillId="39" borderId="2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0" fillId="29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3" fillId="0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2" fillId="0" borderId="3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0" fillId="29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0" fillId="29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0" fillId="29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0" fillId="29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0" fillId="39" borderId="2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213" fontId="90" fillId="39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0" fillId="29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0" fillId="29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0" fillId="29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0" fillId="29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90" fillId="29" borderId="2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0" fillId="39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7" fontId="90" fillId="39" borderId="2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0" fillId="29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213" fontId="90" fillId="39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0" fillId="29" borderId="2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0" fillId="39" borderId="3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7" fontId="90" fillId="39" borderId="3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0" fillId="29" borderId="2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0" fillId="39" borderId="2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213" fontId="90" fillId="39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9" fillId="29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89" fillId="39" borderId="2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9" fillId="29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9" fillId="29" borderId="2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5" fillId="29" borderId="2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5" fillId="29" borderId="2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9" fillId="29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9" fillId="2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5" fillId="37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9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5" fillId="29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0" borderId="2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9" fillId="29" borderId="3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29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214" fontId="89" fillId="37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0" fillId="29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9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9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0" fillId="29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0" fillId="29" borderId="2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0" fillId="29" borderId="2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0" fillId="29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0" fillId="29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90" fillId="0" borderId="2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77" fontId="90" fillId="39" borderId="2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7" fontId="90" fillId="0" borderId="21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90" fillId="0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0" fillId="39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0" fillId="29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0" fillId="29" borderId="2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0" fillId="29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0" fillId="29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0" fillId="29" borderId="2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90" fillId="39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7" fontId="90" fillId="39" borderId="2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0" fillId="29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0" fillId="0" borderId="21" xfId="140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0" fillId="39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0" fillId="0" borderId="21" xfId="1403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0" fillId="29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90" fillId="39" borderId="32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7" fontId="90" fillId="39" borderId="3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0" fillId="29" borderId="2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90" fillId="39" borderId="2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0" fillId="39" borderId="2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29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89" fillId="39" borderId="2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69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77" fontId="90" fillId="0" borderId="23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94" fillId="4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5" fillId="4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5" fillId="2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5" fillId="29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5" fillId="4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4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14" fontId="95" fillId="37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6" fillId="4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4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4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6" fillId="4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6" fillId="40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6" fillId="40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6" fillId="4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6" fillId="4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6" fillId="0" borderId="2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7" fontId="96" fillId="41" borderId="2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6" fillId="0" borderId="2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213" fontId="96" fillId="41" borderId="2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6" fillId="40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6" fillId="4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6" fillId="4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6" fillId="4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6" fillId="40" borderId="2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6" fillId="41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7" fontId="96" fillId="41" borderId="2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6" fillId="4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213" fontId="96" fillId="41" borderId="2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6" fillId="40" borderId="2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6" fillId="41" borderId="3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7" fontId="96" fillId="41" borderId="3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6" fillId="40" borderId="2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6" fillId="41" borderId="2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213" fontId="96" fillId="41" borderId="2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5" fillId="4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5" fillId="41" borderId="2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9" fillId="8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9" fillId="8" borderId="2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5" fillId="8" borderId="2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5" fillId="8" borderId="2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8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9" fillId="8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5" fillId="8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8" borderId="3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8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0" fillId="8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8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8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0" fillId="8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0" fillId="8" borderId="2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0" fillId="8" borderId="2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0" fillId="8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0" fillId="8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2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90" fillId="25" borderId="2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213" fontId="90" fillId="25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0" fillId="8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0" fillId="8" borderId="2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0" fillId="8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0" fillId="8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0" fillId="8" borderId="2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90" fillId="25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7" fontId="90" fillId="25" borderId="2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0" fillId="8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213" fontId="90" fillId="25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0" fillId="8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90" fillId="25" borderId="32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7" fontId="90" fillId="25" borderId="3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0" fillId="8" borderId="2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90" fillId="25" borderId="2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213" fontId="90" fillId="25" borderId="2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8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89" fillId="25" borderId="2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89" fillId="29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9" fillId="29" borderId="2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5" fillId="29" borderId="2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5" fillId="29" borderId="2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9" fillId="29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9" fillId="2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5" fillId="37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9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5" fillId="29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0" borderId="2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9" fillId="29" borderId="3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29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214" fontId="89" fillId="37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0" fillId="29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9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9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0" fillId="29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0" fillId="29" borderId="2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0" fillId="29" borderId="2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0" fillId="29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0" fillId="29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90" fillId="0" borderId="21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77" fontId="90" fillId="39" borderId="2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0" fillId="0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0" fillId="39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0" fillId="29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0" fillId="29" borderId="2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0" fillId="29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0" fillId="29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0" fillId="29" borderId="2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90" fillId="39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7" fontId="90" fillId="39" borderId="2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0" fillId="29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0" fillId="39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0" fillId="29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90" fillId="39" borderId="32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7" fontId="90" fillId="39" borderId="3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0" fillId="29" borderId="2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90" fillId="39" borderId="23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0" fillId="39" borderId="2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29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7" fontId="89" fillId="39" borderId="2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5" fillId="4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4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4" fillId="4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4" fillId="4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4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4" fillId="3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4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4" fillId="4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6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213" fontId="96" fillId="41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13" fontId="96" fillId="41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13" fontId="96" fillId="41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9" fillId="8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0" fillId="8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8" borderId="2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5" fillId="4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4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4" fillId="4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4" fillId="4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5" fillId="4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4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4" fillId="3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4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4" fillId="4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5" fillId="4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4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14" fontId="95" fillId="37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6" fillId="4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4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4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6" fillId="4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6" fillId="40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6" fillId="40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6" fillId="4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6" fillId="4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6" fillId="0" borderId="2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7" fontId="96" fillId="41" borderId="2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6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6" fillId="41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6" fillId="40" borderId="2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6" fillId="4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6" fillId="4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6" fillId="4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6" fillId="40" borderId="2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6" fillId="41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7" fontId="96" fillId="41" borderId="2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6" fillId="4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6" fillId="41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6" fillId="40" borderId="2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6" fillId="41" borderId="3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7" fontId="96" fillId="41" borderId="3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6" fillId="40" borderId="2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6" fillId="41" borderId="2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6" fillId="41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5" fillId="4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7" fontId="95" fillId="41" borderId="21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288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1 2" xfId="21"/>
    <cellStyle name="20% - Accent1 3" xfId="22"/>
    <cellStyle name="20% - Accent1 4" xfId="23"/>
    <cellStyle name="20% - Accent1 5" xfId="24"/>
    <cellStyle name="20% - Accent1 6" xfId="25"/>
    <cellStyle name="20% - Accent1_TRT1" xfId="26"/>
    <cellStyle name="20% - Accent2" xfId="27"/>
    <cellStyle name="20% - Accent2 2" xfId="28"/>
    <cellStyle name="20% - Accent2 3" xfId="29"/>
    <cellStyle name="20% - Accent2 4" xfId="30"/>
    <cellStyle name="20% - Accent2 5" xfId="31"/>
    <cellStyle name="20% - Accent2_TRT1" xfId="32"/>
    <cellStyle name="20% - Accent3" xfId="33"/>
    <cellStyle name="20% - Accent3 2" xfId="34"/>
    <cellStyle name="20% - Accent3 3" xfId="35"/>
    <cellStyle name="20% - Accent3 4" xfId="36"/>
    <cellStyle name="20% - Accent3 5" xfId="37"/>
    <cellStyle name="20% - Accent3_TRT1" xfId="38"/>
    <cellStyle name="20% - Accent4" xfId="39"/>
    <cellStyle name="20% - Accent4 2" xfId="40"/>
    <cellStyle name="20% - Accent4 3" xfId="41"/>
    <cellStyle name="20% - Accent4 4" xfId="42"/>
    <cellStyle name="20% - Accent4 5" xfId="43"/>
    <cellStyle name="20% - Accent4_TRT1" xfId="44"/>
    <cellStyle name="20% - Accent5" xfId="45"/>
    <cellStyle name="20% - Accent5 2" xfId="46"/>
    <cellStyle name="20% - Accent5 3" xfId="47"/>
    <cellStyle name="20% - Accent5 4" xfId="48"/>
    <cellStyle name="20% - Accent5 5" xfId="49"/>
    <cellStyle name="20% - Accent5 6" xfId="50"/>
    <cellStyle name="20% - Accent5_TRT1" xfId="51"/>
    <cellStyle name="20% - Accent6" xfId="52"/>
    <cellStyle name="20% - Accent6 2" xfId="53"/>
    <cellStyle name="20% - Accent6 3" xfId="54"/>
    <cellStyle name="20% - Accent6 4" xfId="55"/>
    <cellStyle name="20% - Accent6 5" xfId="56"/>
    <cellStyle name="20% - Accent6 6" xfId="57"/>
    <cellStyle name="20% - Accent6_TRT1" xfId="58"/>
    <cellStyle name="20% - Ênfase1 2" xfId="59"/>
    <cellStyle name="20% - Ênfase1 2 2" xfId="60"/>
    <cellStyle name="20% - Ênfase1 2 2 2" xfId="61"/>
    <cellStyle name="20% - Ênfase1 2 2 3" xfId="62"/>
    <cellStyle name="20% - Ênfase1 2 2 4" xfId="63"/>
    <cellStyle name="20% - Ênfase1 2 2 5" xfId="64"/>
    <cellStyle name="20% - Ênfase1 2 2 6" xfId="65"/>
    <cellStyle name="20% - Ênfase1 2 2_TRT1" xfId="66"/>
    <cellStyle name="20% - Ênfase1 2 3" xfId="67"/>
    <cellStyle name="20% - Ênfase1 2 4" xfId="68"/>
    <cellStyle name="20% - Ênfase1 2 5" xfId="69"/>
    <cellStyle name="20% - Ênfase1 2 6" xfId="70"/>
    <cellStyle name="20% - Ênfase1 2 7" xfId="71"/>
    <cellStyle name="20% - Ênfase1 2_00_ANEXO V 2015 - VERSÃO INICIAL PLOA_2015" xfId="72"/>
    <cellStyle name="20% - Ênfase1 3" xfId="73"/>
    <cellStyle name="20% - Ênfase1 3 2" xfId="74"/>
    <cellStyle name="20% - Ênfase1 3 3" xfId="75"/>
    <cellStyle name="20% - Ênfase1 3 4" xfId="76"/>
    <cellStyle name="20% - Ênfase1 3 5" xfId="77"/>
    <cellStyle name="20% - Ênfase1 3 6" xfId="78"/>
    <cellStyle name="20% - Ênfase1 3_TRT1" xfId="79"/>
    <cellStyle name="20% - Ênfase1 4" xfId="80"/>
    <cellStyle name="20% - Ênfase1 4 2" xfId="81"/>
    <cellStyle name="20% - Ênfase1 4 3" xfId="82"/>
    <cellStyle name="20% - Ênfase1 4 4" xfId="83"/>
    <cellStyle name="20% - Ênfase1 4 5" xfId="84"/>
    <cellStyle name="20% - Ênfase1 4 6" xfId="85"/>
    <cellStyle name="20% - Ênfase1 4_TRT1" xfId="86"/>
    <cellStyle name="20% - Ênfase2 2" xfId="87"/>
    <cellStyle name="20% - Ênfase2 2 2" xfId="88"/>
    <cellStyle name="20% - Ênfase2 2 2 2" xfId="89"/>
    <cellStyle name="20% - Ênfase2 2 2 3" xfId="90"/>
    <cellStyle name="20% - Ênfase2 2 2 4" xfId="91"/>
    <cellStyle name="20% - Ênfase2 2 2 5" xfId="92"/>
    <cellStyle name="20% - Ênfase2 2 2_TRT1" xfId="93"/>
    <cellStyle name="20% - Ênfase2 2 3" xfId="94"/>
    <cellStyle name="20% - Ênfase2 2 4" xfId="95"/>
    <cellStyle name="20% - Ênfase2 2 5" xfId="96"/>
    <cellStyle name="20% - Ênfase2 2 6" xfId="97"/>
    <cellStyle name="20% - Ênfase2 2_05_Impactos_Demais PLs_2013_Dados CNJ de jul-12" xfId="98"/>
    <cellStyle name="20% - Ênfase2 3" xfId="99"/>
    <cellStyle name="20% - Ênfase2 3 2" xfId="100"/>
    <cellStyle name="20% - Ênfase2 3 3" xfId="101"/>
    <cellStyle name="20% - Ênfase2 3 4" xfId="102"/>
    <cellStyle name="20% - Ênfase2 3 5" xfId="103"/>
    <cellStyle name="20% - Ênfase2 3_TRT1" xfId="104"/>
    <cellStyle name="20% - Ênfase2 4" xfId="105"/>
    <cellStyle name="20% - Ênfase2 4 2" xfId="106"/>
    <cellStyle name="20% - Ênfase2 4 3" xfId="107"/>
    <cellStyle name="20% - Ênfase2 4 4" xfId="108"/>
    <cellStyle name="20% - Ênfase2 4 5" xfId="109"/>
    <cellStyle name="20% - Ênfase2 4_TRT1" xfId="110"/>
    <cellStyle name="20% - Ênfase3 2" xfId="111"/>
    <cellStyle name="20% - Ênfase3 2 2" xfId="112"/>
    <cellStyle name="20% - Ênfase3 2 2 2" xfId="113"/>
    <cellStyle name="20% - Ênfase3 2 2 3" xfId="114"/>
    <cellStyle name="20% - Ênfase3 2 2 4" xfId="115"/>
    <cellStyle name="20% - Ênfase3 2 2 5" xfId="116"/>
    <cellStyle name="20% - Ênfase3 2 2_TRT1" xfId="117"/>
    <cellStyle name="20% - Ênfase3 2 3" xfId="118"/>
    <cellStyle name="20% - Ênfase3 2 4" xfId="119"/>
    <cellStyle name="20% - Ênfase3 2 5" xfId="120"/>
    <cellStyle name="20% - Ênfase3 2 6" xfId="121"/>
    <cellStyle name="20% - Ênfase3 2_05_Impactos_Demais PLs_2013_Dados CNJ de jul-12" xfId="122"/>
    <cellStyle name="20% - Ênfase3 3" xfId="123"/>
    <cellStyle name="20% - Ênfase3 3 2" xfId="124"/>
    <cellStyle name="20% - Ênfase3 3 3" xfId="125"/>
    <cellStyle name="20% - Ênfase3 3 4" xfId="126"/>
    <cellStyle name="20% - Ênfase3 3 5" xfId="127"/>
    <cellStyle name="20% - Ênfase3 3_TRT1" xfId="128"/>
    <cellStyle name="20% - Ênfase3 4" xfId="129"/>
    <cellStyle name="20% - Ênfase3 4 2" xfId="130"/>
    <cellStyle name="20% - Ênfase3 4 3" xfId="131"/>
    <cellStyle name="20% - Ênfase3 4 4" xfId="132"/>
    <cellStyle name="20% - Ênfase3 4 5" xfId="133"/>
    <cellStyle name="20% - Ênfase3 4_TRT1" xfId="134"/>
    <cellStyle name="20% - Ênfase4 2" xfId="135"/>
    <cellStyle name="20% - Ênfase4 2 2" xfId="136"/>
    <cellStyle name="20% - Ênfase4 2 2 2" xfId="137"/>
    <cellStyle name="20% - Ênfase4 2 2 3" xfId="138"/>
    <cellStyle name="20% - Ênfase4 2 2 4" xfId="139"/>
    <cellStyle name="20% - Ênfase4 2 2 5" xfId="140"/>
    <cellStyle name="20% - Ênfase4 2 2_TRT1" xfId="141"/>
    <cellStyle name="20% - Ênfase4 2 3" xfId="142"/>
    <cellStyle name="20% - Ênfase4 2 4" xfId="143"/>
    <cellStyle name="20% - Ênfase4 2 5" xfId="144"/>
    <cellStyle name="20% - Ênfase4 2 6" xfId="145"/>
    <cellStyle name="20% - Ênfase4 2_05_Impactos_Demais PLs_2013_Dados CNJ de jul-12" xfId="146"/>
    <cellStyle name="20% - Ênfase4 3" xfId="147"/>
    <cellStyle name="20% - Ênfase4 3 2" xfId="148"/>
    <cellStyle name="20% - Ênfase4 3 3" xfId="149"/>
    <cellStyle name="20% - Ênfase4 3 4" xfId="150"/>
    <cellStyle name="20% - Ênfase4 3 5" xfId="151"/>
    <cellStyle name="20% - Ênfase4 3_TRT1" xfId="152"/>
    <cellStyle name="20% - Ênfase4 4" xfId="153"/>
    <cellStyle name="20% - Ênfase4 4 2" xfId="154"/>
    <cellStyle name="20% - Ênfase4 4 3" xfId="155"/>
    <cellStyle name="20% - Ênfase4 4 4" xfId="156"/>
    <cellStyle name="20% - Ênfase4 4 5" xfId="157"/>
    <cellStyle name="20% - Ênfase4 4_TRT1" xfId="158"/>
    <cellStyle name="20% - Ênfase5 2" xfId="159"/>
    <cellStyle name="20% - Ênfase5 2 2" xfId="160"/>
    <cellStyle name="20% - Ênfase5 2 2 2" xfId="161"/>
    <cellStyle name="20% - Ênfase5 2 2 3" xfId="162"/>
    <cellStyle name="20% - Ênfase5 2 2 4" xfId="163"/>
    <cellStyle name="20% - Ênfase5 2 2 5" xfId="164"/>
    <cellStyle name="20% - Ênfase5 2 2 6" xfId="165"/>
    <cellStyle name="20% - Ênfase5 2 2_TRT1" xfId="166"/>
    <cellStyle name="20% - Ênfase5 2 3" xfId="167"/>
    <cellStyle name="20% - Ênfase5 2 4" xfId="168"/>
    <cellStyle name="20% - Ênfase5 2 5" xfId="169"/>
    <cellStyle name="20% - Ênfase5 2 6" xfId="170"/>
    <cellStyle name="20% - Ênfase5 2 7" xfId="171"/>
    <cellStyle name="20% - Ênfase5 2_00_ANEXO V 2015 - VERSÃO INICIAL PLOA_2015" xfId="172"/>
    <cellStyle name="20% - Ênfase5 3" xfId="173"/>
    <cellStyle name="20% - Ênfase5 3 2" xfId="174"/>
    <cellStyle name="20% - Ênfase5 3 3" xfId="175"/>
    <cellStyle name="20% - Ênfase5 3 4" xfId="176"/>
    <cellStyle name="20% - Ênfase5 3 5" xfId="177"/>
    <cellStyle name="20% - Ênfase5 3 6" xfId="178"/>
    <cellStyle name="20% - Ênfase5 3_TRT1" xfId="179"/>
    <cellStyle name="20% - Ênfase5 4" xfId="180"/>
    <cellStyle name="20% - Ênfase5 4 2" xfId="181"/>
    <cellStyle name="20% - Ênfase5 4 3" xfId="182"/>
    <cellStyle name="20% - Ênfase5 4 4" xfId="183"/>
    <cellStyle name="20% - Ênfase5 4 5" xfId="184"/>
    <cellStyle name="20% - Ênfase5 4 6" xfId="185"/>
    <cellStyle name="20% - Ênfase5 4_TRT1" xfId="186"/>
    <cellStyle name="20% - Ênfase6 2" xfId="187"/>
    <cellStyle name="20% - Ênfase6 2 2" xfId="188"/>
    <cellStyle name="20% - Ênfase6 2 2 2" xfId="189"/>
    <cellStyle name="20% - Ênfase6 2 2 3" xfId="190"/>
    <cellStyle name="20% - Ênfase6 2 2 4" xfId="191"/>
    <cellStyle name="20% - Ênfase6 2 2 5" xfId="192"/>
    <cellStyle name="20% - Ênfase6 2 2 6" xfId="193"/>
    <cellStyle name="20% - Ênfase6 2 2_TRT1" xfId="194"/>
    <cellStyle name="20% - Ênfase6 2 3" xfId="195"/>
    <cellStyle name="20% - Ênfase6 2 4" xfId="196"/>
    <cellStyle name="20% - Ênfase6 2 5" xfId="197"/>
    <cellStyle name="20% - Ênfase6 2 6" xfId="198"/>
    <cellStyle name="20% - Ênfase6 2 7" xfId="199"/>
    <cellStyle name="20% - Ênfase6 2_00_ANEXO V 2015 - VERSÃO INICIAL PLOA_2015" xfId="200"/>
    <cellStyle name="20% - Ênfase6 3" xfId="201"/>
    <cellStyle name="20% - Ênfase6 3 2" xfId="202"/>
    <cellStyle name="20% - Ênfase6 3 3" xfId="203"/>
    <cellStyle name="20% - Ênfase6 3 4" xfId="204"/>
    <cellStyle name="20% - Ênfase6 3 5" xfId="205"/>
    <cellStyle name="20% - Ênfase6 3 6" xfId="206"/>
    <cellStyle name="20% - Ênfase6 3_TRT1" xfId="207"/>
    <cellStyle name="20% - Ênfase6 4" xfId="208"/>
    <cellStyle name="20% - Ênfase6 4 2" xfId="209"/>
    <cellStyle name="20% - Ênfase6 4 3" xfId="210"/>
    <cellStyle name="20% - Ênfase6 4 4" xfId="211"/>
    <cellStyle name="20% - Ênfase6 4 5" xfId="212"/>
    <cellStyle name="20% - Ênfase6 4 6" xfId="213"/>
    <cellStyle name="20% - Ênfase6 4_TRT1" xfId="214"/>
    <cellStyle name="40% - Accent1" xfId="215"/>
    <cellStyle name="40% - Accent1 2" xfId="216"/>
    <cellStyle name="40% - Accent1 3" xfId="217"/>
    <cellStyle name="40% - Accent1 4" xfId="218"/>
    <cellStyle name="40% - Accent1 5" xfId="219"/>
    <cellStyle name="40% - Accent1_TRT1" xfId="220"/>
    <cellStyle name="40% - Accent2" xfId="221"/>
    <cellStyle name="40% - Accent2 2" xfId="222"/>
    <cellStyle name="40% - Accent2 3" xfId="223"/>
    <cellStyle name="40% - Accent2 4" xfId="224"/>
    <cellStyle name="40% - Accent2 5" xfId="225"/>
    <cellStyle name="40% - Accent2_TRT1" xfId="226"/>
    <cellStyle name="40% - Accent3" xfId="227"/>
    <cellStyle name="40% - Accent3 2" xfId="228"/>
    <cellStyle name="40% - Accent3 3" xfId="229"/>
    <cellStyle name="40% - Accent3 4" xfId="230"/>
    <cellStyle name="40% - Accent3 5" xfId="231"/>
    <cellStyle name="40% - Accent3_TRT1" xfId="232"/>
    <cellStyle name="40% - Accent4" xfId="233"/>
    <cellStyle name="40% - Accent4 2" xfId="234"/>
    <cellStyle name="40% - Accent4 3" xfId="235"/>
    <cellStyle name="40% - Accent4 4" xfId="236"/>
    <cellStyle name="40% - Accent4 5" xfId="237"/>
    <cellStyle name="40% - Accent4_TRT1" xfId="238"/>
    <cellStyle name="40% - Accent5" xfId="239"/>
    <cellStyle name="40% - Accent5 2" xfId="240"/>
    <cellStyle name="40% - Accent5 3" xfId="241"/>
    <cellStyle name="40% - Accent5 4" xfId="242"/>
    <cellStyle name="40% - Accent5 5" xfId="243"/>
    <cellStyle name="40% - Accent5_TRT1" xfId="244"/>
    <cellStyle name="40% - Accent6" xfId="245"/>
    <cellStyle name="40% - Accent6 2" xfId="246"/>
    <cellStyle name="40% - Accent6 3" xfId="247"/>
    <cellStyle name="40% - Accent6 4" xfId="248"/>
    <cellStyle name="40% - Accent6 5" xfId="249"/>
    <cellStyle name="40% - Accent6 6" xfId="250"/>
    <cellStyle name="40% - Accent6_TRT1" xfId="251"/>
    <cellStyle name="40% - Ênfase1 2" xfId="252"/>
    <cellStyle name="40% - Ênfase1 2 2" xfId="253"/>
    <cellStyle name="40% - Ênfase1 2 2 2" xfId="254"/>
    <cellStyle name="40% - Ênfase1 2 2 3" xfId="255"/>
    <cellStyle name="40% - Ênfase1 2 2 4" xfId="256"/>
    <cellStyle name="40% - Ênfase1 2 2 5" xfId="257"/>
    <cellStyle name="40% - Ênfase1 2 2_TRT1" xfId="258"/>
    <cellStyle name="40% - Ênfase1 2 3" xfId="259"/>
    <cellStyle name="40% - Ênfase1 2 4" xfId="260"/>
    <cellStyle name="40% - Ênfase1 2 5" xfId="261"/>
    <cellStyle name="40% - Ênfase1 2 6" xfId="262"/>
    <cellStyle name="40% - Ênfase1 2_05_Impactos_Demais PLs_2013_Dados CNJ de jul-12" xfId="263"/>
    <cellStyle name="40% - Ênfase1 3" xfId="264"/>
    <cellStyle name="40% - Ênfase1 3 2" xfId="265"/>
    <cellStyle name="40% - Ênfase1 3 3" xfId="266"/>
    <cellStyle name="40% - Ênfase1 3 4" xfId="267"/>
    <cellStyle name="40% - Ênfase1 3 5" xfId="268"/>
    <cellStyle name="40% - Ênfase1 3_TRT1" xfId="269"/>
    <cellStyle name="40% - Ênfase1 4" xfId="270"/>
    <cellStyle name="40% - Ênfase1 4 2" xfId="271"/>
    <cellStyle name="40% - Ênfase1 4 3" xfId="272"/>
    <cellStyle name="40% - Ênfase1 4 4" xfId="273"/>
    <cellStyle name="40% - Ênfase1 4 5" xfId="274"/>
    <cellStyle name="40% - Ênfase1 4_TRT1" xfId="275"/>
    <cellStyle name="40% - Ênfase2 2" xfId="276"/>
    <cellStyle name="40% - Ênfase2 2 2" xfId="277"/>
    <cellStyle name="40% - Ênfase2 2 2 2" xfId="278"/>
    <cellStyle name="40% - Ênfase2 2 2 3" xfId="279"/>
    <cellStyle name="40% - Ênfase2 2 2 4" xfId="280"/>
    <cellStyle name="40% - Ênfase2 2 2 5" xfId="281"/>
    <cellStyle name="40% - Ênfase2 2 2_TRT1" xfId="282"/>
    <cellStyle name="40% - Ênfase2 2 3" xfId="283"/>
    <cellStyle name="40% - Ênfase2 2 4" xfId="284"/>
    <cellStyle name="40% - Ênfase2 2 5" xfId="285"/>
    <cellStyle name="40% - Ênfase2 2 6" xfId="286"/>
    <cellStyle name="40% - Ênfase2 2_05_Impactos_Demais PLs_2013_Dados CNJ de jul-12" xfId="287"/>
    <cellStyle name="40% - Ênfase2 3" xfId="288"/>
    <cellStyle name="40% - Ênfase2 3 2" xfId="289"/>
    <cellStyle name="40% - Ênfase2 3 3" xfId="290"/>
    <cellStyle name="40% - Ênfase2 3 4" xfId="291"/>
    <cellStyle name="40% - Ênfase2 3 5" xfId="292"/>
    <cellStyle name="40% - Ênfase2 3_TRT1" xfId="293"/>
    <cellStyle name="40% - Ênfase2 4" xfId="294"/>
    <cellStyle name="40% - Ênfase2 4 2" xfId="295"/>
    <cellStyle name="40% - Ênfase2 4 3" xfId="296"/>
    <cellStyle name="40% - Ênfase2 4 4" xfId="297"/>
    <cellStyle name="40% - Ênfase2 4 5" xfId="298"/>
    <cellStyle name="40% - Ênfase2 4_TRT1" xfId="299"/>
    <cellStyle name="40% - Ênfase3 2" xfId="300"/>
    <cellStyle name="40% - Ênfase3 2 2" xfId="301"/>
    <cellStyle name="40% - Ênfase3 2 2 2" xfId="302"/>
    <cellStyle name="40% - Ênfase3 2 2 3" xfId="303"/>
    <cellStyle name="40% - Ênfase3 2 2 4" xfId="304"/>
    <cellStyle name="40% - Ênfase3 2 2 5" xfId="305"/>
    <cellStyle name="40% - Ênfase3 2 2_TRT1" xfId="306"/>
    <cellStyle name="40% - Ênfase3 2 3" xfId="307"/>
    <cellStyle name="40% - Ênfase3 2 4" xfId="308"/>
    <cellStyle name="40% - Ênfase3 2 5" xfId="309"/>
    <cellStyle name="40% - Ênfase3 2 6" xfId="310"/>
    <cellStyle name="40% - Ênfase3 2_05_Impactos_Demais PLs_2013_Dados CNJ de jul-12" xfId="311"/>
    <cellStyle name="40% - Ênfase3 3" xfId="312"/>
    <cellStyle name="40% - Ênfase3 3 2" xfId="313"/>
    <cellStyle name="40% - Ênfase3 3 3" xfId="314"/>
    <cellStyle name="40% - Ênfase3 3 4" xfId="315"/>
    <cellStyle name="40% - Ênfase3 3 5" xfId="316"/>
    <cellStyle name="40% - Ênfase3 3_TRT1" xfId="317"/>
    <cellStyle name="40% - Ênfase3 4" xfId="318"/>
    <cellStyle name="40% - Ênfase3 4 2" xfId="319"/>
    <cellStyle name="40% - Ênfase3 4 3" xfId="320"/>
    <cellStyle name="40% - Ênfase3 4 4" xfId="321"/>
    <cellStyle name="40% - Ênfase3 4 5" xfId="322"/>
    <cellStyle name="40% - Ênfase3 4_TRT1" xfId="323"/>
    <cellStyle name="40% - Ênfase4 2" xfId="324"/>
    <cellStyle name="40% - Ênfase4 2 2" xfId="325"/>
    <cellStyle name="40% - Ênfase4 2 2 2" xfId="326"/>
    <cellStyle name="40% - Ênfase4 2 2 3" xfId="327"/>
    <cellStyle name="40% - Ênfase4 2 2 4" xfId="328"/>
    <cellStyle name="40% - Ênfase4 2 2 5" xfId="329"/>
    <cellStyle name="40% - Ênfase4 2 2_TRT1" xfId="330"/>
    <cellStyle name="40% - Ênfase4 2 3" xfId="331"/>
    <cellStyle name="40% - Ênfase4 2 4" xfId="332"/>
    <cellStyle name="40% - Ênfase4 2 5" xfId="333"/>
    <cellStyle name="40% - Ênfase4 2 6" xfId="334"/>
    <cellStyle name="40% - Ênfase4 2_05_Impactos_Demais PLs_2013_Dados CNJ de jul-12" xfId="335"/>
    <cellStyle name="40% - Ênfase4 3" xfId="336"/>
    <cellStyle name="40% - Ênfase4 3 2" xfId="337"/>
    <cellStyle name="40% - Ênfase4 3 3" xfId="338"/>
    <cellStyle name="40% - Ênfase4 3 4" xfId="339"/>
    <cellStyle name="40% - Ênfase4 3 5" xfId="340"/>
    <cellStyle name="40% - Ênfase4 3_TRT1" xfId="341"/>
    <cellStyle name="40% - Ênfase4 4" xfId="342"/>
    <cellStyle name="40% - Ênfase4 4 2" xfId="343"/>
    <cellStyle name="40% - Ênfase4 4 3" xfId="344"/>
    <cellStyle name="40% - Ênfase4 4 4" xfId="345"/>
    <cellStyle name="40% - Ênfase4 4 5" xfId="346"/>
    <cellStyle name="40% - Ênfase4 4_TRT1" xfId="347"/>
    <cellStyle name="40% - Ênfase5 2" xfId="348"/>
    <cellStyle name="40% - Ênfase5 2 2" xfId="349"/>
    <cellStyle name="40% - Ênfase5 2 2 2" xfId="350"/>
    <cellStyle name="40% - Ênfase5 2 2 3" xfId="351"/>
    <cellStyle name="40% - Ênfase5 2 2 4" xfId="352"/>
    <cellStyle name="40% - Ênfase5 2 2 5" xfId="353"/>
    <cellStyle name="40% - Ênfase5 2 2_TRT1" xfId="354"/>
    <cellStyle name="40% - Ênfase5 2 3" xfId="355"/>
    <cellStyle name="40% - Ênfase5 2 4" xfId="356"/>
    <cellStyle name="40% - Ênfase5 2 5" xfId="357"/>
    <cellStyle name="40% - Ênfase5 2 6" xfId="358"/>
    <cellStyle name="40% - Ênfase5 2_05_Impactos_Demais PLs_2013_Dados CNJ de jul-12" xfId="359"/>
    <cellStyle name="40% - Ênfase5 3" xfId="360"/>
    <cellStyle name="40% - Ênfase5 3 2" xfId="361"/>
    <cellStyle name="40% - Ênfase5 3 3" xfId="362"/>
    <cellStyle name="40% - Ênfase5 3 4" xfId="363"/>
    <cellStyle name="40% - Ênfase5 3 5" xfId="364"/>
    <cellStyle name="40% - Ênfase5 3_TRT1" xfId="365"/>
    <cellStyle name="40% - Ênfase5 4" xfId="366"/>
    <cellStyle name="40% - Ênfase5 4 2" xfId="367"/>
    <cellStyle name="40% - Ênfase5 4 3" xfId="368"/>
    <cellStyle name="40% - Ênfase5 4 4" xfId="369"/>
    <cellStyle name="40% - Ênfase5 4 5" xfId="370"/>
    <cellStyle name="40% - Ênfase5 4_TRT1" xfId="371"/>
    <cellStyle name="40% - Ênfase6 2" xfId="372"/>
    <cellStyle name="40% - Ênfase6 2 2" xfId="373"/>
    <cellStyle name="40% - Ênfase6 2 2 2" xfId="374"/>
    <cellStyle name="40% - Ênfase6 2 2 3" xfId="375"/>
    <cellStyle name="40% - Ênfase6 2 2 4" xfId="376"/>
    <cellStyle name="40% - Ênfase6 2 2 5" xfId="377"/>
    <cellStyle name="40% - Ênfase6 2 2 6" xfId="378"/>
    <cellStyle name="40% - Ênfase6 2 2_TRT1" xfId="379"/>
    <cellStyle name="40% - Ênfase6 2 3" xfId="380"/>
    <cellStyle name="40% - Ênfase6 2 4" xfId="381"/>
    <cellStyle name="40% - Ênfase6 2 5" xfId="382"/>
    <cellStyle name="40% - Ênfase6 2 6" xfId="383"/>
    <cellStyle name="40% - Ênfase6 2 7" xfId="384"/>
    <cellStyle name="40% - Ênfase6 2_05_Impactos_Demais PLs_2013_Dados CNJ de jul-12" xfId="385"/>
    <cellStyle name="40% - Ênfase6 3" xfId="386"/>
    <cellStyle name="40% - Ênfase6 3 2" xfId="387"/>
    <cellStyle name="40% - Ênfase6 3 3" xfId="388"/>
    <cellStyle name="40% - Ênfase6 3 4" xfId="389"/>
    <cellStyle name="40% - Ênfase6 3 5" xfId="390"/>
    <cellStyle name="40% - Ênfase6 3 6" xfId="391"/>
    <cellStyle name="40% - Ênfase6 3_TRT1" xfId="392"/>
    <cellStyle name="40% - Ênfase6 4" xfId="393"/>
    <cellStyle name="40% - Ênfase6 4 2" xfId="394"/>
    <cellStyle name="40% - Ênfase6 4 3" xfId="395"/>
    <cellStyle name="40% - Ênfase6 4 4" xfId="396"/>
    <cellStyle name="40% - Ênfase6 4 5" xfId="397"/>
    <cellStyle name="40% - Ênfase6 4 6" xfId="398"/>
    <cellStyle name="40% - Ênfase6 4_TRT1" xfId="399"/>
    <cellStyle name="60% - Accent1" xfId="400"/>
    <cellStyle name="60% - Accent1 2" xfId="401"/>
    <cellStyle name="60% - Accent1 3" xfId="402"/>
    <cellStyle name="60% - Accent1 4" xfId="403"/>
    <cellStyle name="60% - Accent1 5" xfId="404"/>
    <cellStyle name="60% - Accent1_TRT1" xfId="405"/>
    <cellStyle name="60% - Accent2" xfId="406"/>
    <cellStyle name="60% - Accent2 2" xfId="407"/>
    <cellStyle name="60% - Accent2 3" xfId="408"/>
    <cellStyle name="60% - Accent2 4" xfId="409"/>
    <cellStyle name="60% - Accent2 5" xfId="410"/>
    <cellStyle name="60% - Accent2_TRT1" xfId="411"/>
    <cellStyle name="60% - Accent3" xfId="412"/>
    <cellStyle name="60% - Accent3 2" xfId="413"/>
    <cellStyle name="60% - Accent3 3" xfId="414"/>
    <cellStyle name="60% - Accent3 4" xfId="415"/>
    <cellStyle name="60% - Accent3 5" xfId="416"/>
    <cellStyle name="60% - Accent3_TRT1" xfId="417"/>
    <cellStyle name="60% - Accent4" xfId="418"/>
    <cellStyle name="60% - Accent4 2" xfId="419"/>
    <cellStyle name="60% - Accent4 3" xfId="420"/>
    <cellStyle name="60% - Accent4 4" xfId="421"/>
    <cellStyle name="60% - Accent4 5" xfId="422"/>
    <cellStyle name="60% - Accent4_TRT1" xfId="423"/>
    <cellStyle name="60% - Accent5" xfId="424"/>
    <cellStyle name="60% - Accent5 2" xfId="425"/>
    <cellStyle name="60% - Accent5 3" xfId="426"/>
    <cellStyle name="60% - Accent5 4" xfId="427"/>
    <cellStyle name="60% - Accent5 5" xfId="428"/>
    <cellStyle name="60% - Accent5_TRT1" xfId="429"/>
    <cellStyle name="60% - Accent6" xfId="430"/>
    <cellStyle name="60% - Accent6 2" xfId="431"/>
    <cellStyle name="60% - Accent6 3" xfId="432"/>
    <cellStyle name="60% - Accent6 4" xfId="433"/>
    <cellStyle name="60% - Accent6 5" xfId="434"/>
    <cellStyle name="60% - Accent6_TRT1" xfId="435"/>
    <cellStyle name="60% - Ênfase1 2" xfId="436"/>
    <cellStyle name="60% - Ênfase1 2 2" xfId="437"/>
    <cellStyle name="60% - Ênfase1 2 2 2" xfId="438"/>
    <cellStyle name="60% - Ênfase1 2 2 3" xfId="439"/>
    <cellStyle name="60% - Ênfase1 2 2 4" xfId="440"/>
    <cellStyle name="60% - Ênfase1 2 2 5" xfId="441"/>
    <cellStyle name="60% - Ênfase1 2 2_TRT1" xfId="442"/>
    <cellStyle name="60% - Ênfase1 2 3" xfId="443"/>
    <cellStyle name="60% - Ênfase1 2 4" xfId="444"/>
    <cellStyle name="60% - Ênfase1 2 5" xfId="445"/>
    <cellStyle name="60% - Ênfase1 2 6" xfId="446"/>
    <cellStyle name="60% - Ênfase1 2_05_Impactos_Demais PLs_2013_Dados CNJ de jul-12" xfId="447"/>
    <cellStyle name="60% - Ênfase1 3" xfId="448"/>
    <cellStyle name="60% - Ênfase1 3 2" xfId="449"/>
    <cellStyle name="60% - Ênfase1 3 3" xfId="450"/>
    <cellStyle name="60% - Ênfase1 3 4" xfId="451"/>
    <cellStyle name="60% - Ênfase1 3 5" xfId="452"/>
    <cellStyle name="60% - Ênfase1 3_TRT1" xfId="453"/>
    <cellStyle name="60% - Ênfase1 4" xfId="454"/>
    <cellStyle name="60% - Ênfase1 4 2" xfId="455"/>
    <cellStyle name="60% - Ênfase1 4 3" xfId="456"/>
    <cellStyle name="60% - Ênfase1 4 4" xfId="457"/>
    <cellStyle name="60% - Ênfase1 4 5" xfId="458"/>
    <cellStyle name="60% - Ênfase1 4_TRT1" xfId="459"/>
    <cellStyle name="60% - Ênfase2 2" xfId="460"/>
    <cellStyle name="60% - Ênfase2 2 2" xfId="461"/>
    <cellStyle name="60% - Ênfase2 2 2 2" xfId="462"/>
    <cellStyle name="60% - Ênfase2 2 2 3" xfId="463"/>
    <cellStyle name="60% - Ênfase2 2 2 4" xfId="464"/>
    <cellStyle name="60% - Ênfase2 2 2 5" xfId="465"/>
    <cellStyle name="60% - Ênfase2 2 2_TRT1" xfId="466"/>
    <cellStyle name="60% - Ênfase2 2 3" xfId="467"/>
    <cellStyle name="60% - Ênfase2 2 4" xfId="468"/>
    <cellStyle name="60% - Ênfase2 2 5" xfId="469"/>
    <cellStyle name="60% - Ênfase2 2 6" xfId="470"/>
    <cellStyle name="60% - Ênfase2 2_05_Impactos_Demais PLs_2013_Dados CNJ de jul-12" xfId="471"/>
    <cellStyle name="60% - Ênfase2 3" xfId="472"/>
    <cellStyle name="60% - Ênfase2 3 2" xfId="473"/>
    <cellStyle name="60% - Ênfase2 3 3" xfId="474"/>
    <cellStyle name="60% - Ênfase2 3 4" xfId="475"/>
    <cellStyle name="60% - Ênfase2 3 5" xfId="476"/>
    <cellStyle name="60% - Ênfase2 3_TRT1" xfId="477"/>
    <cellStyle name="60% - Ênfase2 4" xfId="478"/>
    <cellStyle name="60% - Ênfase2 4 2" xfId="479"/>
    <cellStyle name="60% - Ênfase2 4 3" xfId="480"/>
    <cellStyle name="60% - Ênfase2 4 4" xfId="481"/>
    <cellStyle name="60% - Ênfase2 4 5" xfId="482"/>
    <cellStyle name="60% - Ênfase2 4_TRT1" xfId="483"/>
    <cellStyle name="60% - Ênfase3 2" xfId="484"/>
    <cellStyle name="60% - Ênfase3 2 2" xfId="485"/>
    <cellStyle name="60% - Ênfase3 2 2 2" xfId="486"/>
    <cellStyle name="60% - Ênfase3 2 2 3" xfId="487"/>
    <cellStyle name="60% - Ênfase3 2 2 4" xfId="488"/>
    <cellStyle name="60% - Ênfase3 2 2 5" xfId="489"/>
    <cellStyle name="60% - Ênfase3 2 2_TRT1" xfId="490"/>
    <cellStyle name="60% - Ênfase3 2 3" xfId="491"/>
    <cellStyle name="60% - Ênfase3 2 4" xfId="492"/>
    <cellStyle name="60% - Ênfase3 2 5" xfId="493"/>
    <cellStyle name="60% - Ênfase3 2 6" xfId="494"/>
    <cellStyle name="60% - Ênfase3 2_05_Impactos_Demais PLs_2013_Dados CNJ de jul-12" xfId="495"/>
    <cellStyle name="60% - Ênfase3 3" xfId="496"/>
    <cellStyle name="60% - Ênfase3 3 2" xfId="497"/>
    <cellStyle name="60% - Ênfase3 3 3" xfId="498"/>
    <cellStyle name="60% - Ênfase3 3 4" xfId="499"/>
    <cellStyle name="60% - Ênfase3 3 5" xfId="500"/>
    <cellStyle name="60% - Ênfase3 3_TRT1" xfId="501"/>
    <cellStyle name="60% - Ênfase3 4" xfId="502"/>
    <cellStyle name="60% - Ênfase3 4 2" xfId="503"/>
    <cellStyle name="60% - Ênfase3 4 3" xfId="504"/>
    <cellStyle name="60% - Ênfase3 4 4" xfId="505"/>
    <cellStyle name="60% - Ênfase3 4 5" xfId="506"/>
    <cellStyle name="60% - Ênfase3 4_TRT1" xfId="507"/>
    <cellStyle name="60% - Ênfase4 2" xfId="508"/>
    <cellStyle name="60% - Ênfase4 2 2" xfId="509"/>
    <cellStyle name="60% - Ênfase4 2 2 2" xfId="510"/>
    <cellStyle name="60% - Ênfase4 2 2 3" xfId="511"/>
    <cellStyle name="60% - Ênfase4 2 2 4" xfId="512"/>
    <cellStyle name="60% - Ênfase4 2 2 5" xfId="513"/>
    <cellStyle name="60% - Ênfase4 2 2_TRT1" xfId="514"/>
    <cellStyle name="60% - Ênfase4 2 3" xfId="515"/>
    <cellStyle name="60% - Ênfase4 2 4" xfId="516"/>
    <cellStyle name="60% - Ênfase4 2 5" xfId="517"/>
    <cellStyle name="60% - Ênfase4 2 6" xfId="518"/>
    <cellStyle name="60% - Ênfase4 2_05_Impactos_Demais PLs_2013_Dados CNJ de jul-12" xfId="519"/>
    <cellStyle name="60% - Ênfase4 3" xfId="520"/>
    <cellStyle name="60% - Ênfase4 3 2" xfId="521"/>
    <cellStyle name="60% - Ênfase4 3 3" xfId="522"/>
    <cellStyle name="60% - Ênfase4 3 4" xfId="523"/>
    <cellStyle name="60% - Ênfase4 3 5" xfId="524"/>
    <cellStyle name="60% - Ênfase4 3_TRT1" xfId="525"/>
    <cellStyle name="60% - Ênfase4 4" xfId="526"/>
    <cellStyle name="60% - Ênfase4 4 2" xfId="527"/>
    <cellStyle name="60% - Ênfase4 4 3" xfId="528"/>
    <cellStyle name="60% - Ênfase4 4 4" xfId="529"/>
    <cellStyle name="60% - Ênfase4 4 5" xfId="530"/>
    <cellStyle name="60% - Ênfase4 4_TRT1" xfId="531"/>
    <cellStyle name="60% - Ênfase5 2" xfId="532"/>
    <cellStyle name="60% - Ênfase5 2 2" xfId="533"/>
    <cellStyle name="60% - Ênfase5 2 2 2" xfId="534"/>
    <cellStyle name="60% - Ênfase5 2 2 3" xfId="535"/>
    <cellStyle name="60% - Ênfase5 2 2 4" xfId="536"/>
    <cellStyle name="60% - Ênfase5 2 2 5" xfId="537"/>
    <cellStyle name="60% - Ênfase5 2 2_TRT1" xfId="538"/>
    <cellStyle name="60% - Ênfase5 2 3" xfId="539"/>
    <cellStyle name="60% - Ênfase5 2 4" xfId="540"/>
    <cellStyle name="60% - Ênfase5 2 5" xfId="541"/>
    <cellStyle name="60% - Ênfase5 2 6" xfId="542"/>
    <cellStyle name="60% - Ênfase5 2_05_Impactos_Demais PLs_2013_Dados CNJ de jul-12" xfId="543"/>
    <cellStyle name="60% - Ênfase5 3" xfId="544"/>
    <cellStyle name="60% - Ênfase5 3 2" xfId="545"/>
    <cellStyle name="60% - Ênfase5 3 3" xfId="546"/>
    <cellStyle name="60% - Ênfase5 3 4" xfId="547"/>
    <cellStyle name="60% - Ênfase5 3 5" xfId="548"/>
    <cellStyle name="60% - Ênfase5 3_TRT1" xfId="549"/>
    <cellStyle name="60% - Ênfase5 4" xfId="550"/>
    <cellStyle name="60% - Ênfase5 4 2" xfId="551"/>
    <cellStyle name="60% - Ênfase5 4 3" xfId="552"/>
    <cellStyle name="60% - Ênfase5 4 4" xfId="553"/>
    <cellStyle name="60% - Ênfase5 4 5" xfId="554"/>
    <cellStyle name="60% - Ênfase5 4_TRT1" xfId="555"/>
    <cellStyle name="60% - Ênfase6 2" xfId="556"/>
    <cellStyle name="60% - Ênfase6 2 2" xfId="557"/>
    <cellStyle name="60% - Ênfase6 2 2 2" xfId="558"/>
    <cellStyle name="60% - Ênfase6 2 2 3" xfId="559"/>
    <cellStyle name="60% - Ênfase6 2 2 4" xfId="560"/>
    <cellStyle name="60% - Ênfase6 2 2 5" xfId="561"/>
    <cellStyle name="60% - Ênfase6 2 2_TRT1" xfId="562"/>
    <cellStyle name="60% - Ênfase6 2 3" xfId="563"/>
    <cellStyle name="60% - Ênfase6 2 4" xfId="564"/>
    <cellStyle name="60% - Ênfase6 2 5" xfId="565"/>
    <cellStyle name="60% - Ênfase6 2 6" xfId="566"/>
    <cellStyle name="60% - Ênfase6 2_05_Impactos_Demais PLs_2013_Dados CNJ de jul-12" xfId="567"/>
    <cellStyle name="60% - Ênfase6 3" xfId="568"/>
    <cellStyle name="60% - Ênfase6 3 2" xfId="569"/>
    <cellStyle name="60% - Ênfase6 3 3" xfId="570"/>
    <cellStyle name="60% - Ênfase6 3 4" xfId="571"/>
    <cellStyle name="60% - Ênfase6 3 5" xfId="572"/>
    <cellStyle name="60% - Ênfase6 3_TRT1" xfId="573"/>
    <cellStyle name="60% - Ênfase6 4" xfId="574"/>
    <cellStyle name="60% - Ênfase6 4 2" xfId="575"/>
    <cellStyle name="60% - Ênfase6 4 3" xfId="576"/>
    <cellStyle name="60% - Ênfase6 4 4" xfId="577"/>
    <cellStyle name="60% - Ênfase6 4 5" xfId="578"/>
    <cellStyle name="60% - Ênfase6 4_TRT1" xfId="579"/>
    <cellStyle name="Accent 1 2" xfId="580"/>
    <cellStyle name="Accent 1 6" xfId="581"/>
    <cellStyle name="Accent 1_TRT15" xfId="582"/>
    <cellStyle name="Accent 2 2" xfId="583"/>
    <cellStyle name="Accent 2 7" xfId="584"/>
    <cellStyle name="Accent 2_TRT15" xfId="585"/>
    <cellStyle name="Accent 3 2" xfId="586"/>
    <cellStyle name="Accent 3 8" xfId="587"/>
    <cellStyle name="Accent 3_TRT15" xfId="588"/>
    <cellStyle name="Accent 4" xfId="589"/>
    <cellStyle name="Accent 5" xfId="590"/>
    <cellStyle name="Accent1" xfId="591"/>
    <cellStyle name="Accent1 2" xfId="592"/>
    <cellStyle name="Accent1 3" xfId="593"/>
    <cellStyle name="Accent1 4" xfId="594"/>
    <cellStyle name="Accent1 5" xfId="595"/>
    <cellStyle name="Accent1_TRT1" xfId="596"/>
    <cellStyle name="Accent2" xfId="597"/>
    <cellStyle name="Accent2 2" xfId="598"/>
    <cellStyle name="Accent2 3" xfId="599"/>
    <cellStyle name="Accent2 4" xfId="600"/>
    <cellStyle name="Accent2 5" xfId="601"/>
    <cellStyle name="Accent2_TRT1" xfId="602"/>
    <cellStyle name="Accent3" xfId="603"/>
    <cellStyle name="Accent3 2" xfId="604"/>
    <cellStyle name="Accent3 3" xfId="605"/>
    <cellStyle name="Accent3 4" xfId="606"/>
    <cellStyle name="Accent3 5" xfId="607"/>
    <cellStyle name="Accent3_TRT1" xfId="608"/>
    <cellStyle name="Accent4" xfId="609"/>
    <cellStyle name="Accent4 2" xfId="610"/>
    <cellStyle name="Accent4 3" xfId="611"/>
    <cellStyle name="Accent4 4" xfId="612"/>
    <cellStyle name="Accent4 5" xfId="613"/>
    <cellStyle name="Accent4_TRT1" xfId="614"/>
    <cellStyle name="Accent5" xfId="615"/>
    <cellStyle name="Accent5 2" xfId="616"/>
    <cellStyle name="Accent5 3" xfId="617"/>
    <cellStyle name="Accent5 4" xfId="618"/>
    <cellStyle name="Accent5 5" xfId="619"/>
    <cellStyle name="Accent5_TRT1" xfId="620"/>
    <cellStyle name="Accent6" xfId="621"/>
    <cellStyle name="Accent6 2" xfId="622"/>
    <cellStyle name="Accent6 3" xfId="623"/>
    <cellStyle name="Accent6 4" xfId="624"/>
    <cellStyle name="Accent6 5" xfId="625"/>
    <cellStyle name="Accent6_TRT1" xfId="626"/>
    <cellStyle name="Accent_TRT15" xfId="627"/>
    <cellStyle name="Acento" xfId="628"/>
    <cellStyle name="b0let" xfId="629"/>
    <cellStyle name="b0let 2" xfId="630"/>
    <cellStyle name="b0let 3" xfId="631"/>
    <cellStyle name="b0let 4" xfId="632"/>
    <cellStyle name="b0let 5" xfId="633"/>
    <cellStyle name="b0let_TRT1" xfId="634"/>
    <cellStyle name="Bad 1" xfId="635"/>
    <cellStyle name="Bad 1 2" xfId="636"/>
    <cellStyle name="Bad 10" xfId="637"/>
    <cellStyle name="Bad 11" xfId="638"/>
    <cellStyle name="Bad 12" xfId="639"/>
    <cellStyle name="Bad 13" xfId="640"/>
    <cellStyle name="Bad 1_TRT1" xfId="641"/>
    <cellStyle name="Bad 2" xfId="642"/>
    <cellStyle name="Bad 3" xfId="643"/>
    <cellStyle name="Bad 4" xfId="644"/>
    <cellStyle name="Bad 5" xfId="645"/>
    <cellStyle name="Bad 6" xfId="646"/>
    <cellStyle name="Bad 7" xfId="647"/>
    <cellStyle name="Bad 8" xfId="648"/>
    <cellStyle name="Bad 9" xfId="649"/>
    <cellStyle name="Bad_TRT15" xfId="650"/>
    <cellStyle name="Bol-Data" xfId="651"/>
    <cellStyle name="Bol-Data 2" xfId="652"/>
    <cellStyle name="Bol-Data 3" xfId="653"/>
    <cellStyle name="Bol-Data 4" xfId="654"/>
    <cellStyle name="Bol-Data_TRT3" xfId="655"/>
    <cellStyle name="bolet" xfId="656"/>
    <cellStyle name="bolet 2" xfId="657"/>
    <cellStyle name="bolet 3" xfId="658"/>
    <cellStyle name="bolet 4" xfId="659"/>
    <cellStyle name="bolet_TRT3" xfId="660"/>
    <cellStyle name="Boletim" xfId="661"/>
    <cellStyle name="Boletim 2" xfId="662"/>
    <cellStyle name="Boletim 3" xfId="663"/>
    <cellStyle name="Boletim 4" xfId="664"/>
    <cellStyle name="Boletim_TRT3" xfId="665"/>
    <cellStyle name="Bom 10" xfId="666"/>
    <cellStyle name="Bom 2" xfId="667"/>
    <cellStyle name="Bom 2 2" xfId="668"/>
    <cellStyle name="Bom 2 2 2" xfId="669"/>
    <cellStyle name="Bom 2 2 3" xfId="670"/>
    <cellStyle name="Bom 2 2 4" xfId="671"/>
    <cellStyle name="Bom 2 2 5" xfId="672"/>
    <cellStyle name="Bom 2 2_TRT1" xfId="673"/>
    <cellStyle name="Bom 2 3" xfId="674"/>
    <cellStyle name="Bom 2 4" xfId="675"/>
    <cellStyle name="Bom 2 5" xfId="676"/>
    <cellStyle name="Bom 2 6" xfId="677"/>
    <cellStyle name="Bom 2_05_Impactos_Demais PLs_2013_Dados CNJ de jul-12" xfId="678"/>
    <cellStyle name="Bom 3" xfId="679"/>
    <cellStyle name="Bom 3 2" xfId="680"/>
    <cellStyle name="Bom 3 3" xfId="681"/>
    <cellStyle name="Bom 3 4" xfId="682"/>
    <cellStyle name="Bom 3 5" xfId="683"/>
    <cellStyle name="Bom 3_TRT1" xfId="684"/>
    <cellStyle name="Bom 4" xfId="685"/>
    <cellStyle name="Bom 4 2" xfId="686"/>
    <cellStyle name="Bom 4 3" xfId="687"/>
    <cellStyle name="Bom 4 4" xfId="688"/>
    <cellStyle name="Bom 4 5" xfId="689"/>
    <cellStyle name="Bom 4_TRT1" xfId="690"/>
    <cellStyle name="Bom 5" xfId="691"/>
    <cellStyle name="Bom 6" xfId="692"/>
    <cellStyle name="Bom 7" xfId="693"/>
    <cellStyle name="Bom 8" xfId="694"/>
    <cellStyle name="Bom 9" xfId="695"/>
    <cellStyle name="Cabeçalho 1" xfId="696"/>
    <cellStyle name="Cabeçalho 1 2" xfId="697"/>
    <cellStyle name="Cabeçalho 1 3" xfId="698"/>
    <cellStyle name="Cabeçalho 1 4" xfId="699"/>
    <cellStyle name="Cabeçalho 1 5" xfId="700"/>
    <cellStyle name="Cabeçalho 1_TRT1" xfId="701"/>
    <cellStyle name="Cabeçalho 2" xfId="702"/>
    <cellStyle name="Cabeçalho 2 2" xfId="703"/>
    <cellStyle name="Cabeçalho 2 3" xfId="704"/>
    <cellStyle name="Cabeçalho 2 4" xfId="705"/>
    <cellStyle name="Cabeçalho 2 5" xfId="706"/>
    <cellStyle name="Cabeçalho 2_TRT1" xfId="707"/>
    <cellStyle name="Cabe‡alho 1" xfId="708"/>
    <cellStyle name="Cabe‡alho 1 2" xfId="709"/>
    <cellStyle name="Cabe‡alho 1 3" xfId="710"/>
    <cellStyle name="Cabe‡alho 1 4" xfId="711"/>
    <cellStyle name="Cabe‡alho 1 5" xfId="712"/>
    <cellStyle name="Cabe‡alho 1_TRT1" xfId="713"/>
    <cellStyle name="Cabe‡alho 2" xfId="714"/>
    <cellStyle name="Cabe‡alho 2 2" xfId="715"/>
    <cellStyle name="Cabe‡alho 2 3" xfId="716"/>
    <cellStyle name="Cabe‡alho 2 4" xfId="717"/>
    <cellStyle name="Cabe‡alho 2 5" xfId="718"/>
    <cellStyle name="Cabe‡alho 2_TRT1" xfId="719"/>
    <cellStyle name="Calculation" xfId="720"/>
    <cellStyle name="Calculation 10" xfId="721"/>
    <cellStyle name="Calculation 11" xfId="722"/>
    <cellStyle name="Calculation 12" xfId="723"/>
    <cellStyle name="Calculation 13" xfId="724"/>
    <cellStyle name="Calculation 14" xfId="725"/>
    <cellStyle name="Calculation 15" xfId="726"/>
    <cellStyle name="Calculation 16" xfId="727"/>
    <cellStyle name="Calculation 17" xfId="728"/>
    <cellStyle name="Calculation 2" xfId="729"/>
    <cellStyle name="Calculation 2 2" xfId="730"/>
    <cellStyle name="Calculation 2 3" xfId="731"/>
    <cellStyle name="Calculation 2_TRT3" xfId="732"/>
    <cellStyle name="Calculation 3" xfId="733"/>
    <cellStyle name="Calculation 3 2" xfId="734"/>
    <cellStyle name="Calculation 3_TRT3" xfId="735"/>
    <cellStyle name="Calculation 4" xfId="736"/>
    <cellStyle name="Calculation 5" xfId="737"/>
    <cellStyle name="Calculation 6" xfId="738"/>
    <cellStyle name="Calculation 7" xfId="739"/>
    <cellStyle name="Calculation 8" xfId="740"/>
    <cellStyle name="Calculation 9" xfId="741"/>
    <cellStyle name="Calculation_TRT1" xfId="742"/>
    <cellStyle name="Capítulo" xfId="743"/>
    <cellStyle name="Capítulo 2" xfId="744"/>
    <cellStyle name="Capítulo 3" xfId="745"/>
    <cellStyle name="Capítulo 4" xfId="746"/>
    <cellStyle name="Capítulo_TRT3" xfId="747"/>
    <cellStyle name="Check Cell" xfId="748"/>
    <cellStyle name="Check Cell 2" xfId="749"/>
    <cellStyle name="Check Cell 3" xfId="750"/>
    <cellStyle name="Check Cell 4" xfId="751"/>
    <cellStyle name="Check Cell 5" xfId="752"/>
    <cellStyle name="Check Cell 6" xfId="753"/>
    <cellStyle name="Check Cell 7" xfId="754"/>
    <cellStyle name="Check Cell_TRT1" xfId="755"/>
    <cellStyle name="Comma" xfId="756"/>
    <cellStyle name="Comma 10" xfId="757"/>
    <cellStyle name="Comma 11" xfId="758"/>
    <cellStyle name="Comma 12" xfId="759"/>
    <cellStyle name="Comma 13" xfId="760"/>
    <cellStyle name="Comma 14" xfId="761"/>
    <cellStyle name="Comma 15" xfId="762"/>
    <cellStyle name="Comma 16" xfId="763"/>
    <cellStyle name="Comma 2" xfId="764"/>
    <cellStyle name="Comma 2 2" xfId="765"/>
    <cellStyle name="Comma 2 2 2" xfId="766"/>
    <cellStyle name="Comma 2 3" xfId="767"/>
    <cellStyle name="Comma 2 4" xfId="768"/>
    <cellStyle name="Comma 2 5" xfId="769"/>
    <cellStyle name="Comma 2_TRT1" xfId="770"/>
    <cellStyle name="Comma 3" xfId="771"/>
    <cellStyle name="Comma 3 2" xfId="772"/>
    <cellStyle name="Comma 3 2 2" xfId="773"/>
    <cellStyle name="Comma 3 3" xfId="774"/>
    <cellStyle name="Comma 3 4" xfId="775"/>
    <cellStyle name="Comma 3 5" xfId="776"/>
    <cellStyle name="Comma 3_TRT1" xfId="777"/>
    <cellStyle name="Comma 4" xfId="778"/>
    <cellStyle name="Comma 5" xfId="779"/>
    <cellStyle name="Comma 6" xfId="780"/>
    <cellStyle name="Comma 7" xfId="781"/>
    <cellStyle name="Comma 8" xfId="782"/>
    <cellStyle name="Comma 9" xfId="783"/>
    <cellStyle name="Comma [0]_Auxiliar" xfId="784"/>
    <cellStyle name="Comma0" xfId="785"/>
    <cellStyle name="Comma0 2" xfId="786"/>
    <cellStyle name="Comma0 3" xfId="787"/>
    <cellStyle name="Comma0 4" xfId="788"/>
    <cellStyle name="Comma0 5" xfId="789"/>
    <cellStyle name="Comma0_TRT1" xfId="790"/>
    <cellStyle name="Comma_Agenda" xfId="791"/>
    <cellStyle name="Currency [0]_Auxiliar" xfId="792"/>
    <cellStyle name="Currency0" xfId="793"/>
    <cellStyle name="Currency0 2" xfId="794"/>
    <cellStyle name="Currency0 3" xfId="795"/>
    <cellStyle name="Currency0 4" xfId="796"/>
    <cellStyle name="Currency0 5" xfId="797"/>
    <cellStyle name="Currency0_TRT1" xfId="798"/>
    <cellStyle name="Currency_Auxiliar" xfId="799"/>
    <cellStyle name="Cálculo 2" xfId="800"/>
    <cellStyle name="Cálculo 2 10" xfId="801"/>
    <cellStyle name="Cálculo 2 11" xfId="802"/>
    <cellStyle name="Cálculo 2 12" xfId="803"/>
    <cellStyle name="Cálculo 2 13" xfId="804"/>
    <cellStyle name="Cálculo 2 14" xfId="805"/>
    <cellStyle name="Cálculo 2 15" xfId="806"/>
    <cellStyle name="Cálculo 2 16" xfId="807"/>
    <cellStyle name="Cálculo 2 17" xfId="808"/>
    <cellStyle name="Cálculo 2 18" xfId="809"/>
    <cellStyle name="Cálculo 2 2" xfId="810"/>
    <cellStyle name="Cálculo 2 2 10" xfId="811"/>
    <cellStyle name="Cálculo 2 2 11" xfId="812"/>
    <cellStyle name="Cálculo 2 2 12" xfId="813"/>
    <cellStyle name="Cálculo 2 2 13" xfId="814"/>
    <cellStyle name="Cálculo 2 2 14" xfId="815"/>
    <cellStyle name="Cálculo 2 2 15" xfId="816"/>
    <cellStyle name="Cálculo 2 2 16" xfId="817"/>
    <cellStyle name="Cálculo 2 2 17" xfId="818"/>
    <cellStyle name="Cálculo 2 2 2" xfId="819"/>
    <cellStyle name="Cálculo 2 2 2 2" xfId="820"/>
    <cellStyle name="Cálculo 2 2 2 3" xfId="821"/>
    <cellStyle name="Cálculo 2 2 2_TRT3" xfId="822"/>
    <cellStyle name="Cálculo 2 2 3" xfId="823"/>
    <cellStyle name="Cálculo 2 2 3 2" xfId="824"/>
    <cellStyle name="Cálculo 2 2 3_TRT3" xfId="825"/>
    <cellStyle name="Cálculo 2 2 4" xfId="826"/>
    <cellStyle name="Cálculo 2 2 5" xfId="827"/>
    <cellStyle name="Cálculo 2 2 6" xfId="828"/>
    <cellStyle name="Cálculo 2 2 7" xfId="829"/>
    <cellStyle name="Cálculo 2 2 8" xfId="830"/>
    <cellStyle name="Cálculo 2 2 9" xfId="831"/>
    <cellStyle name="Cálculo 2 2_TRT1" xfId="832"/>
    <cellStyle name="Cálculo 2 3" xfId="833"/>
    <cellStyle name="Cálculo 2 3 2" xfId="834"/>
    <cellStyle name="Cálculo 2 3 3" xfId="835"/>
    <cellStyle name="Cálculo 2 3_TRT3" xfId="836"/>
    <cellStyle name="Cálculo 2 4" xfId="837"/>
    <cellStyle name="Cálculo 2 4 2" xfId="838"/>
    <cellStyle name="Cálculo 2 4_TRT3" xfId="839"/>
    <cellStyle name="Cálculo 2 5" xfId="840"/>
    <cellStyle name="Cálculo 2 6" xfId="841"/>
    <cellStyle name="Cálculo 2 7" xfId="842"/>
    <cellStyle name="Cálculo 2 8" xfId="843"/>
    <cellStyle name="Cálculo 2 9" xfId="844"/>
    <cellStyle name="Cálculo 2_05_Impactos_Demais PLs_2013_Dados CNJ de jul-12" xfId="845"/>
    <cellStyle name="Cálculo 3" xfId="846"/>
    <cellStyle name="Cálculo 3 10" xfId="847"/>
    <cellStyle name="Cálculo 3 11" xfId="848"/>
    <cellStyle name="Cálculo 3 12" xfId="849"/>
    <cellStyle name="Cálculo 3 13" xfId="850"/>
    <cellStyle name="Cálculo 3 14" xfId="851"/>
    <cellStyle name="Cálculo 3 15" xfId="852"/>
    <cellStyle name="Cálculo 3 16" xfId="853"/>
    <cellStyle name="Cálculo 3 17" xfId="854"/>
    <cellStyle name="Cálculo 3 2" xfId="855"/>
    <cellStyle name="Cálculo 3 2 2" xfId="856"/>
    <cellStyle name="Cálculo 3 2 3" xfId="857"/>
    <cellStyle name="Cálculo 3 2_TRT3" xfId="858"/>
    <cellStyle name="Cálculo 3 3" xfId="859"/>
    <cellStyle name="Cálculo 3 3 2" xfId="860"/>
    <cellStyle name="Cálculo 3 3_TRT3" xfId="861"/>
    <cellStyle name="Cálculo 3 4" xfId="862"/>
    <cellStyle name="Cálculo 3 5" xfId="863"/>
    <cellStyle name="Cálculo 3 6" xfId="864"/>
    <cellStyle name="Cálculo 3 7" xfId="865"/>
    <cellStyle name="Cálculo 3 8" xfId="866"/>
    <cellStyle name="Cálculo 3 9" xfId="867"/>
    <cellStyle name="Cálculo 3_TRT1" xfId="868"/>
    <cellStyle name="Cálculo 4" xfId="869"/>
    <cellStyle name="Cálculo 4 10" xfId="870"/>
    <cellStyle name="Cálculo 4 11" xfId="871"/>
    <cellStyle name="Cálculo 4 12" xfId="872"/>
    <cellStyle name="Cálculo 4 13" xfId="873"/>
    <cellStyle name="Cálculo 4 14" xfId="874"/>
    <cellStyle name="Cálculo 4 15" xfId="875"/>
    <cellStyle name="Cálculo 4 16" xfId="876"/>
    <cellStyle name="Cálculo 4 17" xfId="877"/>
    <cellStyle name="Cálculo 4 2" xfId="878"/>
    <cellStyle name="Cálculo 4 2 2" xfId="879"/>
    <cellStyle name="Cálculo 4 2 3" xfId="880"/>
    <cellStyle name="Cálculo 4 2_TRT3" xfId="881"/>
    <cellStyle name="Cálculo 4 3" xfId="882"/>
    <cellStyle name="Cálculo 4 3 2" xfId="883"/>
    <cellStyle name="Cálculo 4 3_TRT3" xfId="884"/>
    <cellStyle name="Cálculo 4 4" xfId="885"/>
    <cellStyle name="Cálculo 4 5" xfId="886"/>
    <cellStyle name="Cálculo 4 6" xfId="887"/>
    <cellStyle name="Cálculo 4 7" xfId="888"/>
    <cellStyle name="Cálculo 4 8" xfId="889"/>
    <cellStyle name="Cálculo 4 9" xfId="890"/>
    <cellStyle name="Cálculo 4_TRT1" xfId="891"/>
    <cellStyle name="Célula de Verificação 2" xfId="892"/>
    <cellStyle name="Célula de Verificação 2 2" xfId="893"/>
    <cellStyle name="Célula de Verificação 2 2 2" xfId="894"/>
    <cellStyle name="Célula de Verificação 2 2 3" xfId="895"/>
    <cellStyle name="Célula de Verificação 2 2 4" xfId="896"/>
    <cellStyle name="Célula de Verificação 2 2 5" xfId="897"/>
    <cellStyle name="Célula de Verificação 2 2 6" xfId="898"/>
    <cellStyle name="Célula de Verificação 2 2 7" xfId="899"/>
    <cellStyle name="Célula de Verificação 2 2_TRT1" xfId="900"/>
    <cellStyle name="Célula de Verificação 2 3" xfId="901"/>
    <cellStyle name="Célula de Verificação 2 4" xfId="902"/>
    <cellStyle name="Célula de Verificação 2 5" xfId="903"/>
    <cellStyle name="Célula de Verificação 2 6" xfId="904"/>
    <cellStyle name="Célula de Verificação 2 7" xfId="905"/>
    <cellStyle name="Célula de Verificação 2 8" xfId="906"/>
    <cellStyle name="Célula de Verificação 2_05_Impactos_Demais PLs_2013_Dados CNJ de jul-12" xfId="907"/>
    <cellStyle name="Célula de Verificação 3" xfId="908"/>
    <cellStyle name="Célula de Verificação 3 2" xfId="909"/>
    <cellStyle name="Célula de Verificação 3 3" xfId="910"/>
    <cellStyle name="Célula de Verificação 3 4" xfId="911"/>
    <cellStyle name="Célula de Verificação 3 5" xfId="912"/>
    <cellStyle name="Célula de Verificação 3 6" xfId="913"/>
    <cellStyle name="Célula de Verificação 3 7" xfId="914"/>
    <cellStyle name="Célula de Verificação 3_TRT1" xfId="915"/>
    <cellStyle name="Célula de Verificação 4" xfId="916"/>
    <cellStyle name="Célula de Verificação 4 2" xfId="917"/>
    <cellStyle name="Célula de Verificação 4 3" xfId="918"/>
    <cellStyle name="Célula de Verificação 4 4" xfId="919"/>
    <cellStyle name="Célula de Verificação 4 5" xfId="920"/>
    <cellStyle name="Célula de Verificação 4 6" xfId="921"/>
    <cellStyle name="Célula de Verificação 4 7" xfId="922"/>
    <cellStyle name="Célula de Verificação 4_TRT1" xfId="923"/>
    <cellStyle name="Célula Vinculada 2" xfId="924"/>
    <cellStyle name="Célula Vinculada 2 2" xfId="925"/>
    <cellStyle name="Célula Vinculada 2 2 2" xfId="926"/>
    <cellStyle name="Célula Vinculada 2 2 3" xfId="927"/>
    <cellStyle name="Célula Vinculada 2 2 4" xfId="928"/>
    <cellStyle name="Célula Vinculada 2 2 5" xfId="929"/>
    <cellStyle name="Célula Vinculada 2 2 6" xfId="930"/>
    <cellStyle name="Célula Vinculada 2 2_TRT1" xfId="931"/>
    <cellStyle name="Célula Vinculada 2 3" xfId="932"/>
    <cellStyle name="Célula Vinculada 2 4" xfId="933"/>
    <cellStyle name="Célula Vinculada 2 5" xfId="934"/>
    <cellStyle name="Célula Vinculada 2 6" xfId="935"/>
    <cellStyle name="Célula Vinculada 2 7" xfId="936"/>
    <cellStyle name="Célula Vinculada 2_05_Impactos_Demais PLs_2013_Dados CNJ de jul-12" xfId="937"/>
    <cellStyle name="Célula Vinculada 3" xfId="938"/>
    <cellStyle name="Célula Vinculada 3 2" xfId="939"/>
    <cellStyle name="Célula Vinculada 3 3" xfId="940"/>
    <cellStyle name="Célula Vinculada 3 4" xfId="941"/>
    <cellStyle name="Célula Vinculada 3 5" xfId="942"/>
    <cellStyle name="Célula Vinculada 3 6" xfId="943"/>
    <cellStyle name="Célula Vinculada 3_TRT1" xfId="944"/>
    <cellStyle name="Célula Vinculada 4" xfId="945"/>
    <cellStyle name="Célula Vinculada 4 2" xfId="946"/>
    <cellStyle name="Célula Vinculada 4 3" xfId="947"/>
    <cellStyle name="Célula Vinculada 4 4" xfId="948"/>
    <cellStyle name="Célula Vinculada 4 5" xfId="949"/>
    <cellStyle name="Célula Vinculada 4 6" xfId="950"/>
    <cellStyle name="Célula Vinculada 4_TRT1" xfId="951"/>
    <cellStyle name="Data" xfId="952"/>
    <cellStyle name="Data 2" xfId="953"/>
    <cellStyle name="Data 3" xfId="954"/>
    <cellStyle name="Data 4" xfId="955"/>
    <cellStyle name="Data 5" xfId="956"/>
    <cellStyle name="Data_TRT1" xfId="957"/>
    <cellStyle name="Date" xfId="958"/>
    <cellStyle name="Date 2" xfId="959"/>
    <cellStyle name="Date 3" xfId="960"/>
    <cellStyle name="Date 4" xfId="961"/>
    <cellStyle name="Date 5" xfId="962"/>
    <cellStyle name="Date_TRT1" xfId="963"/>
    <cellStyle name="Decimal 0, derecha" xfId="964"/>
    <cellStyle name="Decimal 0, derecha 2" xfId="965"/>
    <cellStyle name="Decimal 0, derecha 3" xfId="966"/>
    <cellStyle name="Decimal 0, derecha 4" xfId="967"/>
    <cellStyle name="Decimal 0, derecha_TRT1" xfId="968"/>
    <cellStyle name="Decimal 2, derecha" xfId="969"/>
    <cellStyle name="Decimal 2, derecha 2" xfId="970"/>
    <cellStyle name="Decimal 2, derecha 3" xfId="971"/>
    <cellStyle name="Decimal 2, derecha 4" xfId="972"/>
    <cellStyle name="Decimal 2, derecha_TRT1" xfId="973"/>
    <cellStyle name="Entrada 2" xfId="974"/>
    <cellStyle name="Entrada 2 10" xfId="975"/>
    <cellStyle name="Entrada 2 11" xfId="976"/>
    <cellStyle name="Entrada 2 12" xfId="977"/>
    <cellStyle name="Entrada 2 13" xfId="978"/>
    <cellStyle name="Entrada 2 14" xfId="979"/>
    <cellStyle name="Entrada 2 15" xfId="980"/>
    <cellStyle name="Entrada 2 16" xfId="981"/>
    <cellStyle name="Entrada 2 17" xfId="982"/>
    <cellStyle name="Entrada 2 18" xfId="983"/>
    <cellStyle name="Entrada 2 19" xfId="984"/>
    <cellStyle name="Entrada 2 2" xfId="985"/>
    <cellStyle name="Entrada 2 2 10" xfId="986"/>
    <cellStyle name="Entrada 2 2 11" xfId="987"/>
    <cellStyle name="Entrada 2 2 12" xfId="988"/>
    <cellStyle name="Entrada 2 2 13" xfId="989"/>
    <cellStyle name="Entrada 2 2 14" xfId="990"/>
    <cellStyle name="Entrada 2 2 15" xfId="991"/>
    <cellStyle name="Entrada 2 2 16" xfId="992"/>
    <cellStyle name="Entrada 2 2 17" xfId="993"/>
    <cellStyle name="Entrada 2 2 18" xfId="994"/>
    <cellStyle name="Entrada 2 2 2" xfId="995"/>
    <cellStyle name="Entrada 2 2 2 2" xfId="996"/>
    <cellStyle name="Entrada 2 2 2 3" xfId="997"/>
    <cellStyle name="Entrada 2 2 2_TRT3" xfId="998"/>
    <cellStyle name="Entrada 2 2 3" xfId="999"/>
    <cellStyle name="Entrada 2 2 3 2" xfId="1000"/>
    <cellStyle name="Entrada 2 2 3_TRT3" xfId="1001"/>
    <cellStyle name="Entrada 2 2 4" xfId="1002"/>
    <cellStyle name="Entrada 2 2 5" xfId="1003"/>
    <cellStyle name="Entrada 2 2 6" xfId="1004"/>
    <cellStyle name="Entrada 2 2 7" xfId="1005"/>
    <cellStyle name="Entrada 2 2 8" xfId="1006"/>
    <cellStyle name="Entrada 2 2 9" xfId="1007"/>
    <cellStyle name="Entrada 2 2_TRT1" xfId="1008"/>
    <cellStyle name="Entrada 2 3" xfId="1009"/>
    <cellStyle name="Entrada 2 3 2" xfId="1010"/>
    <cellStyle name="Entrada 2 3 3" xfId="1011"/>
    <cellStyle name="Entrada 2 3_TRT3" xfId="1012"/>
    <cellStyle name="Entrada 2 4" xfId="1013"/>
    <cellStyle name="Entrada 2 4 2" xfId="1014"/>
    <cellStyle name="Entrada 2 4_TRT3" xfId="1015"/>
    <cellStyle name="Entrada 2 5" xfId="1016"/>
    <cellStyle name="Entrada 2 6" xfId="1017"/>
    <cellStyle name="Entrada 2 7" xfId="1018"/>
    <cellStyle name="Entrada 2 8" xfId="1019"/>
    <cellStyle name="Entrada 2 9" xfId="1020"/>
    <cellStyle name="Entrada 2_00_ANEXO V 2015 - VERSÃO INICIAL PLOA_2015" xfId="1021"/>
    <cellStyle name="Entrada 3" xfId="1022"/>
    <cellStyle name="Entrada 3 10" xfId="1023"/>
    <cellStyle name="Entrada 3 11" xfId="1024"/>
    <cellStyle name="Entrada 3 12" xfId="1025"/>
    <cellStyle name="Entrada 3 13" xfId="1026"/>
    <cellStyle name="Entrada 3 14" xfId="1027"/>
    <cellStyle name="Entrada 3 15" xfId="1028"/>
    <cellStyle name="Entrada 3 16" xfId="1029"/>
    <cellStyle name="Entrada 3 17" xfId="1030"/>
    <cellStyle name="Entrada 3 18" xfId="1031"/>
    <cellStyle name="Entrada 3 2" xfId="1032"/>
    <cellStyle name="Entrada 3 2 2" xfId="1033"/>
    <cellStyle name="Entrada 3 2 3" xfId="1034"/>
    <cellStyle name="Entrada 3 2_TRT3" xfId="1035"/>
    <cellStyle name="Entrada 3 3" xfId="1036"/>
    <cellStyle name="Entrada 3 3 2" xfId="1037"/>
    <cellStyle name="Entrada 3 3_TRT3" xfId="1038"/>
    <cellStyle name="Entrada 3 4" xfId="1039"/>
    <cellStyle name="Entrada 3 5" xfId="1040"/>
    <cellStyle name="Entrada 3 6" xfId="1041"/>
    <cellStyle name="Entrada 3 7" xfId="1042"/>
    <cellStyle name="Entrada 3 8" xfId="1043"/>
    <cellStyle name="Entrada 3 9" xfId="1044"/>
    <cellStyle name="Entrada 3_TRT1" xfId="1045"/>
    <cellStyle name="Entrada 4" xfId="1046"/>
    <cellStyle name="Entrada 4 10" xfId="1047"/>
    <cellStyle name="Entrada 4 11" xfId="1048"/>
    <cellStyle name="Entrada 4 12" xfId="1049"/>
    <cellStyle name="Entrada 4 13" xfId="1050"/>
    <cellStyle name="Entrada 4 14" xfId="1051"/>
    <cellStyle name="Entrada 4 15" xfId="1052"/>
    <cellStyle name="Entrada 4 16" xfId="1053"/>
    <cellStyle name="Entrada 4 17" xfId="1054"/>
    <cellStyle name="Entrada 4 2" xfId="1055"/>
    <cellStyle name="Entrada 4 2 2" xfId="1056"/>
    <cellStyle name="Entrada 4 2 3" xfId="1057"/>
    <cellStyle name="Entrada 4 2_TRT3" xfId="1058"/>
    <cellStyle name="Entrada 4 3" xfId="1059"/>
    <cellStyle name="Entrada 4 3 2" xfId="1060"/>
    <cellStyle name="Entrada 4 3_TRT3" xfId="1061"/>
    <cellStyle name="Entrada 4 4" xfId="1062"/>
    <cellStyle name="Entrada 4 5" xfId="1063"/>
    <cellStyle name="Entrada 4 6" xfId="1064"/>
    <cellStyle name="Entrada 4 7" xfId="1065"/>
    <cellStyle name="Entrada 4 8" xfId="1066"/>
    <cellStyle name="Entrada 4 9" xfId="1067"/>
    <cellStyle name="Entrada 4_TRT1" xfId="1068"/>
    <cellStyle name="Error 14" xfId="1069"/>
    <cellStyle name="Error 2" xfId="1070"/>
    <cellStyle name="Error_TRT15" xfId="1071"/>
    <cellStyle name="Euro" xfId="1072"/>
    <cellStyle name="Euro 2" xfId="1073"/>
    <cellStyle name="Euro 2 2" xfId="1074"/>
    <cellStyle name="Euro 2 2 2" xfId="1075"/>
    <cellStyle name="Euro 2 3" xfId="1076"/>
    <cellStyle name="Euro 2 4" xfId="1077"/>
    <cellStyle name="Euro 2 5" xfId="1078"/>
    <cellStyle name="Euro 2 6" xfId="1079"/>
    <cellStyle name="Euro 2_TRT1" xfId="1080"/>
    <cellStyle name="Euro 3" xfId="1081"/>
    <cellStyle name="Euro 3 2" xfId="1082"/>
    <cellStyle name="Euro 4" xfId="1083"/>
    <cellStyle name="Euro 5" xfId="1084"/>
    <cellStyle name="Euro 6" xfId="1085"/>
    <cellStyle name="Euro 7" xfId="1086"/>
    <cellStyle name="Euro 8" xfId="1087"/>
    <cellStyle name="Euro_00_ANEXO V 2015 - VERSÃO INICIAL PLOA_2015" xfId="1088"/>
    <cellStyle name="Explanatory Text" xfId="1089"/>
    <cellStyle name="Explanatory Text 2" xfId="1090"/>
    <cellStyle name="Explanatory Text 3" xfId="1091"/>
    <cellStyle name="Explanatory Text 4" xfId="1092"/>
    <cellStyle name="Explanatory Text 5" xfId="1093"/>
    <cellStyle name="Explanatory Text_TRT1" xfId="1094"/>
    <cellStyle name="Fim" xfId="1095"/>
    <cellStyle name="Fim 2" xfId="1096"/>
    <cellStyle name="Fim 3" xfId="1097"/>
    <cellStyle name="Fim 4" xfId="1098"/>
    <cellStyle name="Fim 5" xfId="1099"/>
    <cellStyle name="Fim_TRT1" xfId="1100"/>
    <cellStyle name="Fixed" xfId="1101"/>
    <cellStyle name="Fixed 2" xfId="1102"/>
    <cellStyle name="Fixed 3" xfId="1103"/>
    <cellStyle name="Fixed 4" xfId="1104"/>
    <cellStyle name="Fixed 5" xfId="1105"/>
    <cellStyle name="Fixed_TRT1" xfId="1106"/>
    <cellStyle name="Fixo" xfId="1107"/>
    <cellStyle name="Fixo 2" xfId="1108"/>
    <cellStyle name="Fixo 3" xfId="1109"/>
    <cellStyle name="Fixo 4" xfId="1110"/>
    <cellStyle name="Fixo 5" xfId="1111"/>
    <cellStyle name="Fixo_TRT1" xfId="1112"/>
    <cellStyle name="Fonte" xfId="1113"/>
    <cellStyle name="Fonte 2" xfId="1114"/>
    <cellStyle name="Fonte 3" xfId="1115"/>
    <cellStyle name="Fonte 4" xfId="1116"/>
    <cellStyle name="Fonte_TRT3" xfId="1117"/>
    <cellStyle name="Footnote 15" xfId="1118"/>
    <cellStyle name="Footnote 2" xfId="1119"/>
    <cellStyle name="Footnote_TRT15" xfId="1120"/>
    <cellStyle name="Good 1" xfId="1121"/>
    <cellStyle name="Good 10" xfId="1122"/>
    <cellStyle name="Good 16" xfId="1123"/>
    <cellStyle name="Good 2" xfId="1124"/>
    <cellStyle name="Good 2 2" xfId="1125"/>
    <cellStyle name="Good 2 3" xfId="1126"/>
    <cellStyle name="Good 2_TRT1" xfId="1127"/>
    <cellStyle name="Good 3" xfId="1128"/>
    <cellStyle name="Good 4" xfId="1129"/>
    <cellStyle name="Good 5" xfId="1130"/>
    <cellStyle name="Good 6" xfId="1131"/>
    <cellStyle name="Good 7" xfId="1132"/>
    <cellStyle name="Good 8" xfId="1133"/>
    <cellStyle name="Good 9" xfId="1134"/>
    <cellStyle name="Good_TRT15" xfId="1135"/>
    <cellStyle name="Heading" xfId="1136"/>
    <cellStyle name="Heading 1 1" xfId="1137"/>
    <cellStyle name="Heading 1 10" xfId="1138"/>
    <cellStyle name="Heading 1 18" xfId="1139"/>
    <cellStyle name="Heading 1 2" xfId="1140"/>
    <cellStyle name="Heading 1 3" xfId="1141"/>
    <cellStyle name="Heading 1 3 2" xfId="1142"/>
    <cellStyle name="Heading 1 3 3" xfId="1143"/>
    <cellStyle name="Heading 1 3_TRT1" xfId="1144"/>
    <cellStyle name="Heading 1 4" xfId="1145"/>
    <cellStyle name="Heading 1 5" xfId="1146"/>
    <cellStyle name="Heading 1 6" xfId="1147"/>
    <cellStyle name="Heading 1 7" xfId="1148"/>
    <cellStyle name="Heading 1 8" xfId="1149"/>
    <cellStyle name="Heading 1 9" xfId="1150"/>
    <cellStyle name="Heading 10" xfId="1151"/>
    <cellStyle name="Heading 11" xfId="1152"/>
    <cellStyle name="Heading 12" xfId="1153"/>
    <cellStyle name="Heading 13" xfId="1154"/>
    <cellStyle name="Heading 14" xfId="1155"/>
    <cellStyle name="Heading 17" xfId="1156"/>
    <cellStyle name="Heading 1_TRT15" xfId="1157"/>
    <cellStyle name="Heading 2 1" xfId="1158"/>
    <cellStyle name="Heading 2 10" xfId="1159"/>
    <cellStyle name="Heading 2 19" xfId="1160"/>
    <cellStyle name="Heading 2 2" xfId="1161"/>
    <cellStyle name="Heading 2 3" xfId="1162"/>
    <cellStyle name="Heading 2 4" xfId="1163"/>
    <cellStyle name="Heading 2 4 2" xfId="1164"/>
    <cellStyle name="Heading 2 4_TRT1" xfId="1165"/>
    <cellStyle name="Heading 2 5" xfId="1166"/>
    <cellStyle name="Heading 2 6" xfId="1167"/>
    <cellStyle name="Heading 2 7" xfId="1168"/>
    <cellStyle name="Heading 2 8" xfId="1169"/>
    <cellStyle name="Heading 2 9" xfId="1170"/>
    <cellStyle name="Heading 2_TRT15" xfId="1171"/>
    <cellStyle name="Heading 3" xfId="1172"/>
    <cellStyle name="Heading 3 2" xfId="1173"/>
    <cellStyle name="Heading 3 3" xfId="1174"/>
    <cellStyle name="Heading 3 4" xfId="1175"/>
    <cellStyle name="Heading 3 5" xfId="1176"/>
    <cellStyle name="Heading 3 6" xfId="1177"/>
    <cellStyle name="Heading 3_TRT1" xfId="1178"/>
    <cellStyle name="Heading 4" xfId="1179"/>
    <cellStyle name="Heading 4 2" xfId="1180"/>
    <cellStyle name="Heading 4 3" xfId="1181"/>
    <cellStyle name="Heading 4 4" xfId="1182"/>
    <cellStyle name="Heading 4 5" xfId="1183"/>
    <cellStyle name="Heading 4_TRT1" xfId="1184"/>
    <cellStyle name="Heading 5" xfId="1185"/>
    <cellStyle name="Heading 6" xfId="1186"/>
    <cellStyle name="Heading 7" xfId="1187"/>
    <cellStyle name="Heading 8" xfId="1188"/>
    <cellStyle name="Heading 9" xfId="1189"/>
    <cellStyle name="Título 1" xfId="1190"/>
    <cellStyle name="Heading1 2" xfId="1191"/>
    <cellStyle name="Heading1 3" xfId="1192"/>
    <cellStyle name="Heading_TRT15" xfId="1193"/>
    <cellStyle name="Hyperlink 20" xfId="1194"/>
    <cellStyle name="Incorreto 2" xfId="1195"/>
    <cellStyle name="Incorreto 2 2" xfId="1196"/>
    <cellStyle name="Incorreto 2 2 2" xfId="1197"/>
    <cellStyle name="Incorreto 2 2 3" xfId="1198"/>
    <cellStyle name="Incorreto 2 2 4" xfId="1199"/>
    <cellStyle name="Incorreto 2 2 5" xfId="1200"/>
    <cellStyle name="Incorreto 2 2_TRT1" xfId="1201"/>
    <cellStyle name="Incorreto 2 3" xfId="1202"/>
    <cellStyle name="Incorreto 2 4" xfId="1203"/>
    <cellStyle name="Incorreto 2 5" xfId="1204"/>
    <cellStyle name="Incorreto 2 6" xfId="1205"/>
    <cellStyle name="Incorreto 2_05_Impactos_Demais PLs_2013_Dados CNJ de jul-12" xfId="1206"/>
    <cellStyle name="Incorreto 3" xfId="1207"/>
    <cellStyle name="Incorreto 3 2" xfId="1208"/>
    <cellStyle name="Incorreto 3 3" xfId="1209"/>
    <cellStyle name="Incorreto 3 4" xfId="1210"/>
    <cellStyle name="Incorreto 3 5" xfId="1211"/>
    <cellStyle name="Incorreto 3_TRT1" xfId="1212"/>
    <cellStyle name="Incorreto 4" xfId="1213"/>
    <cellStyle name="Incorreto 4 2" xfId="1214"/>
    <cellStyle name="Incorreto 4 3" xfId="1215"/>
    <cellStyle name="Incorreto 4 4" xfId="1216"/>
    <cellStyle name="Incorreto 4 5" xfId="1217"/>
    <cellStyle name="Incorreto 4_TRT1" xfId="1218"/>
    <cellStyle name="Indefinido" xfId="1219"/>
    <cellStyle name="Indefinido 2" xfId="1220"/>
    <cellStyle name="Indefinido 3" xfId="1221"/>
    <cellStyle name="Indefinido 4" xfId="1222"/>
    <cellStyle name="Indefinido 5" xfId="1223"/>
    <cellStyle name="Indefinido_TRT1" xfId="1224"/>
    <cellStyle name="Input" xfId="1225"/>
    <cellStyle name="Input 10" xfId="1226"/>
    <cellStyle name="Input 11" xfId="1227"/>
    <cellStyle name="Input 12" xfId="1228"/>
    <cellStyle name="Input 13" xfId="1229"/>
    <cellStyle name="Input 14" xfId="1230"/>
    <cellStyle name="Input 15" xfId="1231"/>
    <cellStyle name="Input 16" xfId="1232"/>
    <cellStyle name="Input 17" xfId="1233"/>
    <cellStyle name="Input 18" xfId="1234"/>
    <cellStyle name="Input 2" xfId="1235"/>
    <cellStyle name="Input 2 2" xfId="1236"/>
    <cellStyle name="Input 2 3" xfId="1237"/>
    <cellStyle name="Input 2_TRT3" xfId="1238"/>
    <cellStyle name="Input 3" xfId="1239"/>
    <cellStyle name="Input 3 2" xfId="1240"/>
    <cellStyle name="Input 3_TRT3" xfId="1241"/>
    <cellStyle name="Input 4" xfId="1242"/>
    <cellStyle name="Input 5" xfId="1243"/>
    <cellStyle name="Input 6" xfId="1244"/>
    <cellStyle name="Input 7" xfId="1245"/>
    <cellStyle name="Input 8" xfId="1246"/>
    <cellStyle name="Input 9" xfId="1247"/>
    <cellStyle name="Input_TRT1" xfId="1248"/>
    <cellStyle name="Jr_Normal" xfId="1249"/>
    <cellStyle name="Leg_It_1" xfId="1250"/>
    <cellStyle name="Linea horizontal" xfId="1251"/>
    <cellStyle name="Linea horizontal 2" xfId="1252"/>
    <cellStyle name="Linea horizontal 3" xfId="1253"/>
    <cellStyle name="Linea horizontal 4" xfId="1254"/>
    <cellStyle name="Linea horizontal_TRT1" xfId="1255"/>
    <cellStyle name="Linked Cell" xfId="1256"/>
    <cellStyle name="Linked Cell 2" xfId="1257"/>
    <cellStyle name="Linked Cell 3" xfId="1258"/>
    <cellStyle name="Linked Cell 4" xfId="1259"/>
    <cellStyle name="Linked Cell 5" xfId="1260"/>
    <cellStyle name="Linked Cell 6" xfId="1261"/>
    <cellStyle name="Linked Cell_TRT1" xfId="1262"/>
    <cellStyle name="Millares_deuhist99" xfId="1263"/>
    <cellStyle name="Moeda 2" xfId="1264"/>
    <cellStyle name="Moeda 2 2" xfId="1265"/>
    <cellStyle name="Moeda 2 2 2" xfId="1266"/>
    <cellStyle name="Moeda 2 3" xfId="1267"/>
    <cellStyle name="Moeda 2 4" xfId="1268"/>
    <cellStyle name="Moeda 2 5" xfId="1269"/>
    <cellStyle name="Moeda 2 6" xfId="1270"/>
    <cellStyle name="Moeda 2_TRT1" xfId="1271"/>
    <cellStyle name="Moeda0" xfId="1272"/>
    <cellStyle name="Moeda0 2" xfId="1273"/>
    <cellStyle name="Moeda0 3" xfId="1274"/>
    <cellStyle name="Moeda0 4" xfId="1275"/>
    <cellStyle name="Moeda0 5" xfId="1276"/>
    <cellStyle name="Moeda0_TRT1" xfId="1277"/>
    <cellStyle name="Neutra 2" xfId="1278"/>
    <cellStyle name="Neutra 2 2" xfId="1279"/>
    <cellStyle name="Neutra 2 2 2" xfId="1280"/>
    <cellStyle name="Neutra 2 2 3" xfId="1281"/>
    <cellStyle name="Neutra 2 2 4" xfId="1282"/>
    <cellStyle name="Neutra 2 2 5" xfId="1283"/>
    <cellStyle name="Neutra 2 2_TRT1" xfId="1284"/>
    <cellStyle name="Neutra 2 3" xfId="1285"/>
    <cellStyle name="Neutra 2 4" xfId="1286"/>
    <cellStyle name="Neutra 2 5" xfId="1287"/>
    <cellStyle name="Neutra 2 6" xfId="1288"/>
    <cellStyle name="Neutra 2_05_Impactos_Demais PLs_2013_Dados CNJ de jul-12" xfId="1289"/>
    <cellStyle name="Neutra 3" xfId="1290"/>
    <cellStyle name="Neutra 3 2" xfId="1291"/>
    <cellStyle name="Neutra 3 3" xfId="1292"/>
    <cellStyle name="Neutra 3 4" xfId="1293"/>
    <cellStyle name="Neutra 3 5" xfId="1294"/>
    <cellStyle name="Neutra 3_TRT1" xfId="1295"/>
    <cellStyle name="Neutra 4" xfId="1296"/>
    <cellStyle name="Neutra 4 2" xfId="1297"/>
    <cellStyle name="Neutra 4 3" xfId="1298"/>
    <cellStyle name="Neutra 4 4" xfId="1299"/>
    <cellStyle name="Neutra 4 5" xfId="1300"/>
    <cellStyle name="Neutra 4_TRT1" xfId="1301"/>
    <cellStyle name="Neutral 1" xfId="1302"/>
    <cellStyle name="Neutral 2" xfId="1303"/>
    <cellStyle name="Neutral 21" xfId="1304"/>
    <cellStyle name="Neutral 3" xfId="1305"/>
    <cellStyle name="Neutral 4" xfId="1306"/>
    <cellStyle name="Neutral 5" xfId="1307"/>
    <cellStyle name="Neutral 5 2" xfId="1308"/>
    <cellStyle name="Neutral 5_TRT1" xfId="1309"/>
    <cellStyle name="Neutral 6" xfId="1310"/>
    <cellStyle name="Neutral_TRT15" xfId="1311"/>
    <cellStyle name="Normal 10" xfId="1312"/>
    <cellStyle name="Normal 10 2" xfId="1313"/>
    <cellStyle name="Normal 10 2 2" xfId="1314"/>
    <cellStyle name="Normal 10 3" xfId="1315"/>
    <cellStyle name="Normal 10 4" xfId="1316"/>
    <cellStyle name="Normal 10 5" xfId="1317"/>
    <cellStyle name="Normal 10_TRT1" xfId="1318"/>
    <cellStyle name="Normal 11" xfId="1319"/>
    <cellStyle name="Normal 11 2" xfId="1320"/>
    <cellStyle name="Normal 11 2 2" xfId="1321"/>
    <cellStyle name="Normal 11 3" xfId="1322"/>
    <cellStyle name="Normal 11 4" xfId="1323"/>
    <cellStyle name="Normal 11 5" xfId="1324"/>
    <cellStyle name="Normal 11_TRT1" xfId="1325"/>
    <cellStyle name="Normal 12" xfId="1326"/>
    <cellStyle name="Normal 12 2" xfId="1327"/>
    <cellStyle name="Normal 12 2 2" xfId="1328"/>
    <cellStyle name="Normal 12 3" xfId="1329"/>
    <cellStyle name="Normal 12 4" xfId="1330"/>
    <cellStyle name="Normal 12 5" xfId="1331"/>
    <cellStyle name="Normal 12_TRT1" xfId="1332"/>
    <cellStyle name="Normal 13" xfId="1333"/>
    <cellStyle name="Normal 13 2" xfId="1334"/>
    <cellStyle name="Normal 13 2 2" xfId="1335"/>
    <cellStyle name="Normal 13 3" xfId="1336"/>
    <cellStyle name="Normal 13 4" xfId="1337"/>
    <cellStyle name="Normal 13 5" xfId="1338"/>
    <cellStyle name="Normal 13_TRT1" xfId="1339"/>
    <cellStyle name="Normal 14" xfId="1340"/>
    <cellStyle name="Normal 14 2" xfId="1341"/>
    <cellStyle name="Normal 14 2 2" xfId="1342"/>
    <cellStyle name="Normal 14 2_TRT8" xfId="1343"/>
    <cellStyle name="Normal 14 3" xfId="1344"/>
    <cellStyle name="Normal 14 4" xfId="1345"/>
    <cellStyle name="Normal 14 5" xfId="1346"/>
    <cellStyle name="Normal 14 6" xfId="1347"/>
    <cellStyle name="Normal 14 7" xfId="1348"/>
    <cellStyle name="Normal 14_TRT1" xfId="1349"/>
    <cellStyle name="Normal 15" xfId="1350"/>
    <cellStyle name="Normal 15 10" xfId="1351"/>
    <cellStyle name="Normal 15 11" xfId="1352"/>
    <cellStyle name="Normal 15 12" xfId="1353"/>
    <cellStyle name="Normal 15 13" xfId="1354"/>
    <cellStyle name="Normal 15 14" xfId="1355"/>
    <cellStyle name="Normal 15 15" xfId="1356"/>
    <cellStyle name="Normal 15 16" xfId="1357"/>
    <cellStyle name="Normal 15 17" xfId="1358"/>
    <cellStyle name="Normal 15 18" xfId="1359"/>
    <cellStyle name="Normal 15 19" xfId="1360"/>
    <cellStyle name="Normal 15 2" xfId="1361"/>
    <cellStyle name="Normal 15 20" xfId="1362"/>
    <cellStyle name="Normal 15 21" xfId="1363"/>
    <cellStyle name="Normal 15 22" xfId="1364"/>
    <cellStyle name="Normal 15 23" xfId="1365"/>
    <cellStyle name="Normal 15 24" xfId="1366"/>
    <cellStyle name="Normal 15 25" xfId="1367"/>
    <cellStyle name="Normal 15 26" xfId="1368"/>
    <cellStyle name="Normal 15 27" xfId="1369"/>
    <cellStyle name="Normal 15 28" xfId="1370"/>
    <cellStyle name="Normal 15 29" xfId="1371"/>
    <cellStyle name="Normal 15 3" xfId="1372"/>
    <cellStyle name="Normal 15 30" xfId="1373"/>
    <cellStyle name="Normal 15 31" xfId="1374"/>
    <cellStyle name="Normal 15 32" xfId="1375"/>
    <cellStyle name="Normal 15 33" xfId="1376"/>
    <cellStyle name="Normal 15 34" xfId="1377"/>
    <cellStyle name="Normal 15 35" xfId="1378"/>
    <cellStyle name="Normal 15 36" xfId="1379"/>
    <cellStyle name="Normal 15 4" xfId="1380"/>
    <cellStyle name="Normal 15 5" xfId="1381"/>
    <cellStyle name="Normal 15 6" xfId="1382"/>
    <cellStyle name="Normal 15 7" xfId="1383"/>
    <cellStyle name="Normal 15 8" xfId="1384"/>
    <cellStyle name="Normal 15 9" xfId="1385"/>
    <cellStyle name="Normal 15_TRT10" xfId="1386"/>
    <cellStyle name="Normal 16" xfId="1387"/>
    <cellStyle name="Normal 16 2" xfId="1388"/>
    <cellStyle name="Normal 16 2 2" xfId="1389"/>
    <cellStyle name="Normal 16 2_TRT3" xfId="1390"/>
    <cellStyle name="Normal 16 3" xfId="1391"/>
    <cellStyle name="Normal 16 4" xfId="1392"/>
    <cellStyle name="Normal 16 5" xfId="1393"/>
    <cellStyle name="Normal 16 6" xfId="1394"/>
    <cellStyle name="Normal 16_TRT10" xfId="1395"/>
    <cellStyle name="Normal 17" xfId="1396"/>
    <cellStyle name="Normal 17 2" xfId="1397"/>
    <cellStyle name="Normal 17 3" xfId="1398"/>
    <cellStyle name="Normal 17 4" xfId="1399"/>
    <cellStyle name="Normal 17 5" xfId="1400"/>
    <cellStyle name="Normal 17_TRT3" xfId="1401"/>
    <cellStyle name="Normal 18" xfId="1402"/>
    <cellStyle name="Normal 18 2" xfId="1403"/>
    <cellStyle name="Normal 19" xfId="1404"/>
    <cellStyle name="Normal 19 2" xfId="1405"/>
    <cellStyle name="Normal 2" xfId="1406"/>
    <cellStyle name="Normal 2 10" xfId="1407"/>
    <cellStyle name="Normal 2 11" xfId="1408"/>
    <cellStyle name="Normal 2 12" xfId="1409"/>
    <cellStyle name="Normal 2 13" xfId="1410"/>
    <cellStyle name="Normal 2 14" xfId="1411"/>
    <cellStyle name="Normal 2 15" xfId="1412"/>
    <cellStyle name="Normal 2 16" xfId="1413"/>
    <cellStyle name="Normal 2 17" xfId="1414"/>
    <cellStyle name="Normal 2 18" xfId="1415"/>
    <cellStyle name="Normal 2 19" xfId="1416"/>
    <cellStyle name="Normal 2 2" xfId="1417"/>
    <cellStyle name="Normal 2 2 2" xfId="1418"/>
    <cellStyle name="Normal 2 2 2 2" xfId="1419"/>
    <cellStyle name="Normal 2 2 3" xfId="1420"/>
    <cellStyle name="Normal 2 2 4" xfId="1421"/>
    <cellStyle name="Normal 2 2 5" xfId="1422"/>
    <cellStyle name="Normal 2 20" xfId="1423"/>
    <cellStyle name="Normal 2 21" xfId="1424"/>
    <cellStyle name="Normal 2 22" xfId="1425"/>
    <cellStyle name="Normal 2 23" xfId="1426"/>
    <cellStyle name="Normal 2 24" xfId="1427"/>
    <cellStyle name="Normal 2 25" xfId="1428"/>
    <cellStyle name="Normal 2 26" xfId="1429"/>
    <cellStyle name="Normal 2 27" xfId="1430"/>
    <cellStyle name="Normal 2 28" xfId="1431"/>
    <cellStyle name="Normal 2 29" xfId="1432"/>
    <cellStyle name="Normal 2 2_TRT1" xfId="1433"/>
    <cellStyle name="Normal 2 3" xfId="1434"/>
    <cellStyle name="Normal 2 3 2" xfId="1435"/>
    <cellStyle name="Normal 2 3 2 2" xfId="1436"/>
    <cellStyle name="Normal 2 3 2 3" xfId="1437"/>
    <cellStyle name="Normal 2 3 2 4" xfId="1438"/>
    <cellStyle name="Normal 2 3 2_TRT3" xfId="1439"/>
    <cellStyle name="Normal 2 3 3" xfId="1440"/>
    <cellStyle name="Normal 2 3 3 2" xfId="1441"/>
    <cellStyle name="Normal 2 3 4" xfId="1442"/>
    <cellStyle name="Normal 2 3 5" xfId="1443"/>
    <cellStyle name="Normal 2 30" xfId="1444"/>
    <cellStyle name="Normal 2 31" xfId="1445"/>
    <cellStyle name="Normal 2 32" xfId="1446"/>
    <cellStyle name="Normal 2 33" xfId="1447"/>
    <cellStyle name="Normal 2 34" xfId="1448"/>
    <cellStyle name="Normal 2 35" xfId="1449"/>
    <cellStyle name="Normal 2 36" xfId="1450"/>
    <cellStyle name="Normal 2 37" xfId="1451"/>
    <cellStyle name="Normal 2 38" xfId="1452"/>
    <cellStyle name="Normal 2 39" xfId="1453"/>
    <cellStyle name="Normal 2 3_00_Decisão Anexo V 2015_MEMORIAL_Oficial SOF" xfId="1454"/>
    <cellStyle name="Normal 2 4" xfId="1455"/>
    <cellStyle name="Normal 2 4 2" xfId="1456"/>
    <cellStyle name="Normal 2 4 2 2" xfId="1457"/>
    <cellStyle name="Normal 2 4 3" xfId="1458"/>
    <cellStyle name="Normal 2 4 4" xfId="1459"/>
    <cellStyle name="Normal 2 4 5" xfId="1460"/>
    <cellStyle name="Normal 2 40" xfId="1461"/>
    <cellStyle name="Normal 2 41" xfId="1462"/>
    <cellStyle name="Normal 2 42" xfId="1463"/>
    <cellStyle name="Normal 2 43" xfId="1464"/>
    <cellStyle name="Normal 2 44" xfId="1465"/>
    <cellStyle name="Normal 2 45" xfId="1466"/>
    <cellStyle name="Normal 2 46" xfId="1467"/>
    <cellStyle name="Normal 2 47" xfId="1468"/>
    <cellStyle name="Normal 2 48" xfId="1469"/>
    <cellStyle name="Normal 2 49" xfId="1470"/>
    <cellStyle name="Normal 2 4_TRT1" xfId="1471"/>
    <cellStyle name="Normal 2 5" xfId="1472"/>
    <cellStyle name="Normal 2 5 2" xfId="1473"/>
    <cellStyle name="Normal 2 5 2 2" xfId="1474"/>
    <cellStyle name="Normal 2 5 3" xfId="1475"/>
    <cellStyle name="Normal 2 5 4" xfId="1476"/>
    <cellStyle name="Normal 2 5 5" xfId="1477"/>
    <cellStyle name="Normal 2 50" xfId="1478"/>
    <cellStyle name="Normal 2 51" xfId="1479"/>
    <cellStyle name="Normal 2 52" xfId="1480"/>
    <cellStyle name="Normal 2 53" xfId="1481"/>
    <cellStyle name="Normal 2 54" xfId="1482"/>
    <cellStyle name="Normal 2 55" xfId="1483"/>
    <cellStyle name="Normal 2 56" xfId="1484"/>
    <cellStyle name="Normal 2 5_TRT1" xfId="1485"/>
    <cellStyle name="Normal 2 6" xfId="1486"/>
    <cellStyle name="Normal 2 6 2" xfId="1487"/>
    <cellStyle name="Normal 2 6 2 2" xfId="1488"/>
    <cellStyle name="Normal 2 6 3" xfId="1489"/>
    <cellStyle name="Normal 2 6 4" xfId="1490"/>
    <cellStyle name="Normal 2 6 5" xfId="1491"/>
    <cellStyle name="Normal 2 6_TRT1" xfId="1492"/>
    <cellStyle name="Normal 2 7" xfId="1493"/>
    <cellStyle name="Normal 2 7 2" xfId="1494"/>
    <cellStyle name="Normal 2 7 2 2" xfId="1495"/>
    <cellStyle name="Normal 2 7 3" xfId="1496"/>
    <cellStyle name="Normal 2 7 4" xfId="1497"/>
    <cellStyle name="Normal 2 7 5" xfId="1498"/>
    <cellStyle name="Normal 2 7_TRT1" xfId="1499"/>
    <cellStyle name="Normal 2 8" xfId="1500"/>
    <cellStyle name="Normal 2 8 2" xfId="1501"/>
    <cellStyle name="Normal 2 9" xfId="1502"/>
    <cellStyle name="Normal 2 9 2" xfId="1503"/>
    <cellStyle name="Normal 20" xfId="1504"/>
    <cellStyle name="Normal 20 10" xfId="1505"/>
    <cellStyle name="Normal 20 11" xfId="1506"/>
    <cellStyle name="Normal 20 12" xfId="1507"/>
    <cellStyle name="Normal 20 13" xfId="1508"/>
    <cellStyle name="Normal 20 14" xfId="1509"/>
    <cellStyle name="Normal 20 15" xfId="1510"/>
    <cellStyle name="Normal 20 16" xfId="1511"/>
    <cellStyle name="Normal 20 17" xfId="1512"/>
    <cellStyle name="Normal 20 18" xfId="1513"/>
    <cellStyle name="Normal 20 19" xfId="1514"/>
    <cellStyle name="Normal 20 2" xfId="1515"/>
    <cellStyle name="Normal 20 20" xfId="1516"/>
    <cellStyle name="Normal 20 21" xfId="1517"/>
    <cellStyle name="Normal 20 22" xfId="1518"/>
    <cellStyle name="Normal 20 23" xfId="1519"/>
    <cellStyle name="Normal 20 24" xfId="1520"/>
    <cellStyle name="Normal 20 25" xfId="1521"/>
    <cellStyle name="Normal 20 26" xfId="1522"/>
    <cellStyle name="Normal 20 27" xfId="1523"/>
    <cellStyle name="Normal 20 28" xfId="1524"/>
    <cellStyle name="Normal 20 29" xfId="1525"/>
    <cellStyle name="Normal 20 3" xfId="1526"/>
    <cellStyle name="Normal 20 30" xfId="1527"/>
    <cellStyle name="Normal 20 31" xfId="1528"/>
    <cellStyle name="Normal 20 32" xfId="1529"/>
    <cellStyle name="Normal 20 4" xfId="1530"/>
    <cellStyle name="Normal 20 5" xfId="1531"/>
    <cellStyle name="Normal 20 6" xfId="1532"/>
    <cellStyle name="Normal 20 7" xfId="1533"/>
    <cellStyle name="Normal 20 8" xfId="1534"/>
    <cellStyle name="Normal 20 9" xfId="1535"/>
    <cellStyle name="Normal 20_TRT10" xfId="1536"/>
    <cellStyle name="Normal 21" xfId="1537"/>
    <cellStyle name="Normal 21 2" xfId="1538"/>
    <cellStyle name="Normal 22" xfId="1539"/>
    <cellStyle name="Normal 23" xfId="1540"/>
    <cellStyle name="Normal 24" xfId="1541"/>
    <cellStyle name="Normal 25" xfId="1542"/>
    <cellStyle name="Normal 26" xfId="1543"/>
    <cellStyle name="Normal 27" xfId="1544"/>
    <cellStyle name="Normal 28" xfId="1545"/>
    <cellStyle name="Normal 29" xfId="1546"/>
    <cellStyle name="Normal 2_00_Decisão Anexo V 2015_MEMORIAL_Oficial SOF" xfId="1547"/>
    <cellStyle name="Normal 3" xfId="1548"/>
    <cellStyle name="Normal 3 2" xfId="1549"/>
    <cellStyle name="Normal 3 2 2" xfId="1550"/>
    <cellStyle name="Normal 3 2 3" xfId="1551"/>
    <cellStyle name="Normal 3 2 4" xfId="1552"/>
    <cellStyle name="Normal 3 2 5" xfId="1553"/>
    <cellStyle name="Normal 3 2 6" xfId="1554"/>
    <cellStyle name="Normal 3 2 7" xfId="1555"/>
    <cellStyle name="Normal 3 2_TRT1" xfId="0"/>
    <cellStyle name="Normal 3 3" xfId="0"/>
    <cellStyle name="Normal 3 4" xfId="0"/>
    <cellStyle name="Normal 3 5" xfId="0"/>
    <cellStyle name="Normal 3 6" xfId="0"/>
    <cellStyle name="Normal 3 7" xfId="0"/>
    <cellStyle name="Normal 3 8" xfId="0"/>
    <cellStyle name="Normal 30" xfId="0"/>
    <cellStyle name="Normal 31" xfId="0"/>
    <cellStyle name="Normal 32" xfId="0"/>
    <cellStyle name="Normal 33" xfId="0"/>
    <cellStyle name="Normal 34" xfId="0"/>
    <cellStyle name="Normal 35" xfId="0"/>
    <cellStyle name="Normal 36" xfId="0"/>
    <cellStyle name="Normal 37" xfId="0"/>
    <cellStyle name="Normal 38" xfId="0"/>
    <cellStyle name="Normal 39" xfId="0"/>
    <cellStyle name="Normal 3_05_Impactos_Demais PLs_2013_Dados CNJ de jul-12" xfId="0"/>
    <cellStyle name="Normal 4" xfId="0"/>
    <cellStyle name="Normal 4 2" xfId="0"/>
    <cellStyle name="Normal 4 2 2" xfId="0"/>
    <cellStyle name="Normal 4 3" xfId="0"/>
    <cellStyle name="Normal 4 4" xfId="0"/>
    <cellStyle name="Normal 4 5" xfId="0"/>
    <cellStyle name="Normal 40" xfId="0"/>
    <cellStyle name="Normal 41" xfId="0"/>
    <cellStyle name="Normal 42" xfId="0"/>
    <cellStyle name="Normal 43" xfId="0"/>
    <cellStyle name="Normal 44" xfId="0"/>
    <cellStyle name="Normal 45" xfId="0"/>
    <cellStyle name="Normal 46" xfId="0"/>
    <cellStyle name="Normal 47" xfId="0"/>
    <cellStyle name="Normal 48" xfId="0"/>
    <cellStyle name="Normal 49" xfId="0"/>
    <cellStyle name="Normal 4_TRT1" xfId="0"/>
    <cellStyle name="Normal 5" xfId="0"/>
    <cellStyle name="Normal 5 2" xfId="0"/>
    <cellStyle name="Normal 5 2 2" xfId="0"/>
    <cellStyle name="Normal 5 3" xfId="0"/>
    <cellStyle name="Normal 5 4" xfId="0"/>
    <cellStyle name="Normal 5 5" xfId="0"/>
    <cellStyle name="Normal 50" xfId="0"/>
    <cellStyle name="Normal 51" xfId="0"/>
    <cellStyle name="Normal 52" xfId="0"/>
    <cellStyle name="Normal 53" xfId="0"/>
    <cellStyle name="Normal 54" xfId="0"/>
    <cellStyle name="Normal 55" xfId="0"/>
    <cellStyle name="Normal 56" xfId="0"/>
    <cellStyle name="Normal 57" xfId="0"/>
    <cellStyle name="Normal 58" xfId="0"/>
    <cellStyle name="Normal 59" xfId="0"/>
    <cellStyle name="Normal 5_TRT1" xfId="0"/>
    <cellStyle name="Normal 6" xfId="0"/>
    <cellStyle name="Normal 6 2" xfId="0"/>
    <cellStyle name="Normal 6 3" xfId="0"/>
    <cellStyle name="Normal 6 4" xfId="0"/>
    <cellStyle name="Normal 60" xfId="0"/>
    <cellStyle name="Normal 61" xfId="0"/>
    <cellStyle name="Normal 62" xfId="0"/>
    <cellStyle name="Normal 63" xfId="0"/>
    <cellStyle name="Normal 64" xfId="0"/>
    <cellStyle name="Normal 65" xfId="0"/>
    <cellStyle name="Normal 66" xfId="0"/>
    <cellStyle name="Normal 67" xfId="0"/>
    <cellStyle name="Normal 68" xfId="0"/>
    <cellStyle name="Normal 69" xfId="0"/>
    <cellStyle name="Normal 6_TRT3" xfId="0"/>
    <cellStyle name="Normal 7" xfId="0"/>
    <cellStyle name="Normal 7 2" xfId="0"/>
    <cellStyle name="Normal 7 3" xfId="0"/>
    <cellStyle name="Normal 7 4" xfId="0"/>
    <cellStyle name="Normal 70" xfId="0"/>
    <cellStyle name="Normal 71" xfId="0"/>
    <cellStyle name="Normal 72" xfId="0"/>
    <cellStyle name="Normal 73" xfId="0"/>
    <cellStyle name="Normal 7_TRT3" xfId="0"/>
    <cellStyle name="Normal 8" xfId="0"/>
    <cellStyle name="Normal 8 2" xfId="0"/>
    <cellStyle name="Normal 8 2 2" xfId="0"/>
    <cellStyle name="Normal 8 3" xfId="0"/>
    <cellStyle name="Normal 8 4" xfId="0"/>
    <cellStyle name="Normal 8 5" xfId="0"/>
    <cellStyle name="Normal 8_TRT1" xfId="0"/>
    <cellStyle name="Normal 9" xfId="0"/>
    <cellStyle name="Normal 9 2" xfId="0"/>
    <cellStyle name="Normal 9 2 2" xfId="0"/>
    <cellStyle name="Normal 9 3" xfId="0"/>
    <cellStyle name="Normal 9 4" xfId="0"/>
    <cellStyle name="Normal 9 5" xfId="0"/>
    <cellStyle name="Normal 9_TRT1" xfId="0"/>
    <cellStyle name="Normal_Anexo IV a" xfId="0"/>
    <cellStyle name="Nota 10" xfId="0"/>
    <cellStyle name="Nota 2" xfId="0"/>
    <cellStyle name="Nota 2 10" xfId="0"/>
    <cellStyle name="Nota 2 11" xfId="0"/>
    <cellStyle name="Nota 2 12" xfId="0"/>
    <cellStyle name="Nota 2 13" xfId="0"/>
    <cellStyle name="Nota 2 14" xfId="0"/>
    <cellStyle name="Nota 2 15" xfId="0"/>
    <cellStyle name="Nota 2 16" xfId="0"/>
    <cellStyle name="Nota 2 17" xfId="0"/>
    <cellStyle name="Nota 2 18" xfId="0"/>
    <cellStyle name="Nota 2 19" xfId="0"/>
    <cellStyle name="Nota 2 2" xfId="0"/>
    <cellStyle name="Nota 2 2 10" xfId="0"/>
    <cellStyle name="Nota 2 2 11" xfId="0"/>
    <cellStyle name="Nota 2 2 12" xfId="0"/>
    <cellStyle name="Nota 2 2 13" xfId="0"/>
    <cellStyle name="Nota 2 2 14" xfId="0"/>
    <cellStyle name="Nota 2 2 15" xfId="0"/>
    <cellStyle name="Nota 2 2 16" xfId="0"/>
    <cellStyle name="Nota 2 2 17" xfId="0"/>
    <cellStyle name="Nota 2 2 18" xfId="0"/>
    <cellStyle name="Nota 2 2 2" xfId="0"/>
    <cellStyle name="Nota 2 2 2 2" xfId="0"/>
    <cellStyle name="Nota 2 2 2 3" xfId="0"/>
    <cellStyle name="Nota 2 2 2_TRT3" xfId="0"/>
    <cellStyle name="Nota 2 2 3" xfId="0"/>
    <cellStyle name="Nota 2 2 3 2" xfId="0"/>
    <cellStyle name="Nota 2 2 3_TRT3" xfId="0"/>
    <cellStyle name="Nota 2 2 4" xfId="0"/>
    <cellStyle name="Nota 2 2 5" xfId="0"/>
    <cellStyle name="Nota 2 2 6" xfId="0"/>
    <cellStyle name="Nota 2 2 7" xfId="0"/>
    <cellStyle name="Nota 2 2 8" xfId="0"/>
    <cellStyle name="Nota 2 2 9" xfId="0"/>
    <cellStyle name="Nota 2 2_TRT1" xfId="0"/>
    <cellStyle name="Nota 2 3" xfId="0"/>
    <cellStyle name="Nota 2 3 2" xfId="0"/>
    <cellStyle name="Nota 2 3 3" xfId="0"/>
    <cellStyle name="Nota 2 3_TRT3" xfId="0"/>
    <cellStyle name="Nota 2 4" xfId="0"/>
    <cellStyle name="Nota 2 4 2" xfId="0"/>
    <cellStyle name="Nota 2 4_TRT3" xfId="0"/>
    <cellStyle name="Nota 2 5" xfId="0"/>
    <cellStyle name="Nota 2 6" xfId="0"/>
    <cellStyle name="Nota 2 7" xfId="0"/>
    <cellStyle name="Nota 2 8" xfId="0"/>
    <cellStyle name="Nota 2 9" xfId="0"/>
    <cellStyle name="Nota 2_00_Decisão Anexo V 2015_MEMORIAL_Oficial SOF" xfId="0"/>
    <cellStyle name="Nota 3" xfId="0"/>
    <cellStyle name="Nota 3 10" xfId="0"/>
    <cellStyle name="Nota 3 11" xfId="0"/>
    <cellStyle name="Nota 3 12" xfId="0"/>
    <cellStyle name="Nota 3 13" xfId="0"/>
    <cellStyle name="Nota 3 14" xfId="0"/>
    <cellStyle name="Nota 3 15" xfId="0"/>
    <cellStyle name="Nota 3 16" xfId="0"/>
    <cellStyle name="Nota 3 17" xfId="0"/>
    <cellStyle name="Nota 3 18" xfId="0"/>
    <cellStyle name="Nota 3 2" xfId="0"/>
    <cellStyle name="Nota 3 2 2" xfId="0"/>
    <cellStyle name="Nota 3 2 3" xfId="0"/>
    <cellStyle name="Nota 3 2_TRT3" xfId="0"/>
    <cellStyle name="Nota 3 3" xfId="0"/>
    <cellStyle name="Nota 3 3 2" xfId="0"/>
    <cellStyle name="Nota 3 3_TRT3" xfId="0"/>
    <cellStyle name="Nota 3 4" xfId="0"/>
    <cellStyle name="Nota 3 5" xfId="0"/>
    <cellStyle name="Nota 3 6" xfId="0"/>
    <cellStyle name="Nota 3 7" xfId="0"/>
    <cellStyle name="Nota 3 8" xfId="0"/>
    <cellStyle name="Nota 3 9" xfId="0"/>
    <cellStyle name="Nota 3_TRT1" xfId="0"/>
    <cellStyle name="Nota 4" xfId="0"/>
    <cellStyle name="Nota 4 10" xfId="0"/>
    <cellStyle name="Nota 4 11" xfId="0"/>
    <cellStyle name="Nota 4 12" xfId="0"/>
    <cellStyle name="Nota 4 13" xfId="0"/>
    <cellStyle name="Nota 4 14" xfId="0"/>
    <cellStyle name="Nota 4 15" xfId="0"/>
    <cellStyle name="Nota 4 16" xfId="0"/>
    <cellStyle name="Nota 4 17" xfId="0"/>
    <cellStyle name="Nota 4 18" xfId="0"/>
    <cellStyle name="Nota 4 2" xfId="0"/>
    <cellStyle name="Nota 4 2 2" xfId="0"/>
    <cellStyle name="Nota 4 2 3" xfId="0"/>
    <cellStyle name="Nota 4 2_TRT3" xfId="0"/>
    <cellStyle name="Nota 4 3" xfId="0"/>
    <cellStyle name="Nota 4 3 2" xfId="0"/>
    <cellStyle name="Nota 4 3_TRT3" xfId="0"/>
    <cellStyle name="Nota 4 4" xfId="0"/>
    <cellStyle name="Nota 4 5" xfId="0"/>
    <cellStyle name="Nota 4 6" xfId="0"/>
    <cellStyle name="Nota 4 7" xfId="0"/>
    <cellStyle name="Nota 4 8" xfId="0"/>
    <cellStyle name="Nota 4 9" xfId="0"/>
    <cellStyle name="Nota 4_TRT1" xfId="0"/>
    <cellStyle name="Nota 5" xfId="0"/>
    <cellStyle name="Nota 6" xfId="0"/>
    <cellStyle name="Nota 7" xfId="0"/>
    <cellStyle name="Nota 8" xfId="0"/>
    <cellStyle name="Nota 9" xfId="0"/>
    <cellStyle name="Note 1" xfId="0"/>
    <cellStyle name="Note 10" xfId="0"/>
    <cellStyle name="Note 11" xfId="0"/>
    <cellStyle name="Note 12" xfId="0"/>
    <cellStyle name="Note 13" xfId="0"/>
    <cellStyle name="Note 14" xfId="0"/>
    <cellStyle name="Note 15" xfId="0"/>
    <cellStyle name="Note 16" xfId="0"/>
    <cellStyle name="Note 17" xfId="0"/>
    <cellStyle name="Note 18" xfId="0"/>
    <cellStyle name="Note 19" xfId="0"/>
    <cellStyle name="Note 2" xfId="0"/>
    <cellStyle name="Note 2 2" xfId="0"/>
    <cellStyle name="Note 2 3" xfId="0"/>
    <cellStyle name="Note 20" xfId="0"/>
    <cellStyle name="Note 22" xfId="0"/>
    <cellStyle name="Note 2_TRT3" xfId="0"/>
    <cellStyle name="Note 3" xfId="0"/>
    <cellStyle name="Note 3 2" xfId="0"/>
    <cellStyle name="Note 3_TRT3" xfId="0"/>
    <cellStyle name="Note 4" xfId="0"/>
    <cellStyle name="Note 5" xfId="0"/>
    <cellStyle name="Note 6" xfId="0"/>
    <cellStyle name="Note 6 2" xfId="0"/>
    <cellStyle name="Note 6 3" xfId="0"/>
    <cellStyle name="Note 6_TRT1" xfId="0"/>
    <cellStyle name="Note 7" xfId="0"/>
    <cellStyle name="Note 8" xfId="0"/>
    <cellStyle name="Note 9" xfId="0"/>
    <cellStyle name="Note_TRT10" xfId="0"/>
    <cellStyle name="Output" xfId="0"/>
    <cellStyle name="Output 10" xfId="0"/>
    <cellStyle name="Output 11" xfId="0"/>
    <cellStyle name="Output 12" xfId="0"/>
    <cellStyle name="Output 13" xfId="0"/>
    <cellStyle name="Output 14" xfId="0"/>
    <cellStyle name="Output 15" xfId="0"/>
    <cellStyle name="Output 16" xfId="0"/>
    <cellStyle name="Output 17" xfId="0"/>
    <cellStyle name="Output 18" xfId="0"/>
    <cellStyle name="Output 2" xfId="0"/>
    <cellStyle name="Output 2 2" xfId="0"/>
    <cellStyle name="Output 2 3" xfId="0"/>
    <cellStyle name="Output 2_TRT3" xfId="0"/>
    <cellStyle name="Output 3" xfId="0"/>
    <cellStyle name="Output 3 2" xfId="0"/>
    <cellStyle name="Output 3_TRT3" xfId="0"/>
    <cellStyle name="Output 4" xfId="0"/>
    <cellStyle name="Output 5" xfId="0"/>
    <cellStyle name="Output 6" xfId="0"/>
    <cellStyle name="Output 7" xfId="0"/>
    <cellStyle name="Output 8" xfId="0"/>
    <cellStyle name="Output 9" xfId="0"/>
    <cellStyle name="Output_TRT1" xfId="0"/>
    <cellStyle name="Percent_Agenda" xfId="0"/>
    <cellStyle name="Percentual" xfId="0"/>
    <cellStyle name="Percentual 2" xfId="0"/>
    <cellStyle name="Percentual 3" xfId="0"/>
    <cellStyle name="Percentual 4" xfId="0"/>
    <cellStyle name="Percentual_TRT1" xfId="0"/>
    <cellStyle name="Ponto" xfId="0"/>
    <cellStyle name="Ponto 2" xfId="0"/>
    <cellStyle name="Ponto 3" xfId="0"/>
    <cellStyle name="Ponto 4" xfId="0"/>
    <cellStyle name="Ponto_TRT1" xfId="0"/>
    <cellStyle name="Porcentagem 10" xfId="0"/>
    <cellStyle name="Porcentagem 10 2" xfId="0"/>
    <cellStyle name="Porcentagem 10 2 2" xfId="0"/>
    <cellStyle name="Porcentagem 10 3" xfId="0"/>
    <cellStyle name="Porcentagem 10 4" xfId="0"/>
    <cellStyle name="Porcentagem 10 5" xfId="0"/>
    <cellStyle name="Porcentagem 10 6" xfId="0"/>
    <cellStyle name="Porcentagem 10_TRT1" xfId="0"/>
    <cellStyle name="Porcentagem 11" xfId="0"/>
    <cellStyle name="Porcentagem 12" xfId="0"/>
    <cellStyle name="Porcentagem 13" xfId="0"/>
    <cellStyle name="Porcentagem 14" xfId="0"/>
    <cellStyle name="Porcentagem 15" xfId="0"/>
    <cellStyle name="Porcentagem 16" xfId="0"/>
    <cellStyle name="Porcentagem 2" xfId="0"/>
    <cellStyle name="Porcentagem 2 10" xfId="0"/>
    <cellStyle name="Porcentagem 2 11" xfId="0"/>
    <cellStyle name="Porcentagem 2 12" xfId="0"/>
    <cellStyle name="Porcentagem 2 13" xfId="0"/>
    <cellStyle name="Porcentagem 2 14" xfId="0"/>
    <cellStyle name="Porcentagem 2 15" xfId="0"/>
    <cellStyle name="Porcentagem 2 16" xfId="0"/>
    <cellStyle name="Porcentagem 2 17" xfId="0"/>
    <cellStyle name="Porcentagem 2 18" xfId="0"/>
    <cellStyle name="Porcentagem 2 19" xfId="0"/>
    <cellStyle name="Porcentagem 2 2" xfId="0"/>
    <cellStyle name="Porcentagem 2 2 2" xfId="0"/>
    <cellStyle name="Porcentagem 2 2 3" xfId="0"/>
    <cellStyle name="Porcentagem 2 2 4" xfId="0"/>
    <cellStyle name="Porcentagem 2 2 5" xfId="0"/>
    <cellStyle name="Porcentagem 2 20" xfId="0"/>
    <cellStyle name="Porcentagem 2 21" xfId="0"/>
    <cellStyle name="Porcentagem 2 22" xfId="0"/>
    <cellStyle name="Porcentagem 2 23" xfId="0"/>
    <cellStyle name="Porcentagem 2 24" xfId="0"/>
    <cellStyle name="Porcentagem 2 25" xfId="0"/>
    <cellStyle name="Porcentagem 2 26" xfId="0"/>
    <cellStyle name="Porcentagem 2 27" xfId="0"/>
    <cellStyle name="Porcentagem 2 28" xfId="0"/>
    <cellStyle name="Porcentagem 2 29" xfId="0"/>
    <cellStyle name="Porcentagem 2 2_TRT1" xfId="0"/>
    <cellStyle name="Porcentagem 2 3" xfId="0"/>
    <cellStyle name="Porcentagem 2 3 2" xfId="0"/>
    <cellStyle name="Porcentagem 2 3 2 2" xfId="0"/>
    <cellStyle name="Porcentagem 2 3 3" xfId="0"/>
    <cellStyle name="Porcentagem 2 3 4" xfId="0"/>
    <cellStyle name="Porcentagem 2 3 5" xfId="0"/>
    <cellStyle name="Porcentagem 2 3 6" xfId="0"/>
    <cellStyle name="Porcentagem 2 30" xfId="0"/>
    <cellStyle name="Porcentagem 2 31" xfId="0"/>
    <cellStyle name="Porcentagem 2 32" xfId="0"/>
    <cellStyle name="Porcentagem 2 3_TRT1" xfId="0"/>
    <cellStyle name="Porcentagem 2 4" xfId="0"/>
    <cellStyle name="Porcentagem 2 4 2" xfId="0"/>
    <cellStyle name="Porcentagem 2 4 3" xfId="0"/>
    <cellStyle name="Porcentagem 2 5" xfId="0"/>
    <cellStyle name="Porcentagem 2 6" xfId="0"/>
    <cellStyle name="Porcentagem 2 7" xfId="0"/>
    <cellStyle name="Porcentagem 2 8" xfId="0"/>
    <cellStyle name="Porcentagem 2 9" xfId="0"/>
    <cellStyle name="Porcentagem 2_FCDF 2014_2ª Versão" xfId="0"/>
    <cellStyle name="Porcentagem 3" xfId="0"/>
    <cellStyle name="Porcentagem 3 2" xfId="0"/>
    <cellStyle name="Porcentagem 3 3" xfId="0"/>
    <cellStyle name="Porcentagem 3 4" xfId="0"/>
    <cellStyle name="Porcentagem 3 5" xfId="0"/>
    <cellStyle name="Porcentagem 3_TRT1" xfId="0"/>
    <cellStyle name="Porcentagem 4" xfId="0"/>
    <cellStyle name="Porcentagem 4 2" xfId="0"/>
    <cellStyle name="Porcentagem 4 2 2" xfId="0"/>
    <cellStyle name="Porcentagem 4 3" xfId="0"/>
    <cellStyle name="Porcentagem 4 4" xfId="0"/>
    <cellStyle name="Porcentagem 4 5" xfId="0"/>
    <cellStyle name="Porcentagem 4 6" xfId="0"/>
    <cellStyle name="Porcentagem 4_TRT1" xfId="0"/>
    <cellStyle name="Porcentagem 5" xfId="0"/>
    <cellStyle name="Porcentagem 5 2" xfId="0"/>
    <cellStyle name="Porcentagem 5 2 2" xfId="0"/>
    <cellStyle name="Porcentagem 5 3" xfId="0"/>
    <cellStyle name="Porcentagem 5 4" xfId="0"/>
    <cellStyle name="Porcentagem 5 5" xfId="0"/>
    <cellStyle name="Porcentagem 5 6" xfId="0"/>
    <cellStyle name="Porcentagem 5_TRT1" xfId="0"/>
    <cellStyle name="Porcentagem 6" xfId="0"/>
    <cellStyle name="Porcentagem 6 2" xfId="0"/>
    <cellStyle name="Porcentagem 6 2 2" xfId="0"/>
    <cellStyle name="Porcentagem 6 3" xfId="0"/>
    <cellStyle name="Porcentagem 6 4" xfId="0"/>
    <cellStyle name="Porcentagem 6 5" xfId="0"/>
    <cellStyle name="Porcentagem 6 6" xfId="0"/>
    <cellStyle name="Porcentagem 6_TRT1" xfId="0"/>
    <cellStyle name="Porcentagem 7" xfId="0"/>
    <cellStyle name="Porcentagem 7 2" xfId="0"/>
    <cellStyle name="Porcentagem 7 2 2" xfId="0"/>
    <cellStyle name="Porcentagem 7 3" xfId="0"/>
    <cellStyle name="Porcentagem 7 4" xfId="0"/>
    <cellStyle name="Porcentagem 7 5" xfId="0"/>
    <cellStyle name="Porcentagem 7 6" xfId="0"/>
    <cellStyle name="Porcentagem 7_TRT1" xfId="0"/>
    <cellStyle name="Porcentagem 8" xfId="0"/>
    <cellStyle name="Porcentagem 8 2" xfId="0"/>
    <cellStyle name="Porcentagem 8 2 2" xfId="0"/>
    <cellStyle name="Porcentagem 8 3" xfId="0"/>
    <cellStyle name="Porcentagem 8 4" xfId="0"/>
    <cellStyle name="Porcentagem 8 5" xfId="0"/>
    <cellStyle name="Porcentagem 8 6" xfId="0"/>
    <cellStyle name="Porcentagem 8_TRT1" xfId="0"/>
    <cellStyle name="Porcentagem 9" xfId="0"/>
    <cellStyle name="Porcentagem 9 2" xfId="0"/>
    <cellStyle name="Porcentagem 9 2 2" xfId="0"/>
    <cellStyle name="Porcentagem 9 3" xfId="0"/>
    <cellStyle name="Porcentagem 9 4" xfId="0"/>
    <cellStyle name="Porcentagem 9 5" xfId="0"/>
    <cellStyle name="Porcentagem 9 6" xfId="0"/>
    <cellStyle name="Porcentagem 9_TRT1" xfId="0"/>
    <cellStyle name="Result 2" xfId="0"/>
    <cellStyle name="Result 23" xfId="0"/>
    <cellStyle name="Result 3" xfId="0"/>
    <cellStyle name="Resultado2" xfId="0"/>
    <cellStyle name="Result2 2" xfId="0"/>
    <cellStyle name="Result2 3" xfId="0"/>
    <cellStyle name="rodape" xfId="0"/>
    <cellStyle name="rodape 2" xfId="0"/>
    <cellStyle name="rodape 3" xfId="0"/>
    <cellStyle name="rodape 4" xfId="0"/>
    <cellStyle name="rodape_TRT3" xfId="0"/>
    <cellStyle name="Saída 2" xfId="0"/>
    <cellStyle name="Saída 2 10" xfId="0"/>
    <cellStyle name="Saída 2 11" xfId="0"/>
    <cellStyle name="Saída 2 12" xfId="0"/>
    <cellStyle name="Saída 2 13" xfId="0"/>
    <cellStyle name="Saída 2 14" xfId="0"/>
    <cellStyle name="Saída 2 15" xfId="0"/>
    <cellStyle name="Saída 2 16" xfId="0"/>
    <cellStyle name="Saída 2 17" xfId="0"/>
    <cellStyle name="Saída 2 18" xfId="0"/>
    <cellStyle name="Saída 2 19" xfId="0"/>
    <cellStyle name="Saída 2 2" xfId="0"/>
    <cellStyle name="Saída 2 2 10" xfId="0"/>
    <cellStyle name="Saída 2 2 11" xfId="0"/>
    <cellStyle name="Saída 2 2 12" xfId="0"/>
    <cellStyle name="Saída 2 2 13" xfId="0"/>
    <cellStyle name="Saída 2 2 14" xfId="0"/>
    <cellStyle name="Saída 2 2 15" xfId="0"/>
    <cellStyle name="Saída 2 2 16" xfId="0"/>
    <cellStyle name="Saída 2 2 17" xfId="0"/>
    <cellStyle name="Saída 2 2 18" xfId="0"/>
    <cellStyle name="Saída 2 2 2" xfId="0"/>
    <cellStyle name="Saída 2 2 2 2" xfId="0"/>
    <cellStyle name="Saída 2 2 2 3" xfId="0"/>
    <cellStyle name="Saída 2 2 2_TRT3" xfId="0"/>
    <cellStyle name="Saída 2 2 3" xfId="0"/>
    <cellStyle name="Saída 2 2 3 2" xfId="0"/>
    <cellStyle name="Saída 2 2 3_TRT3" xfId="0"/>
    <cellStyle name="Saída 2 2 4" xfId="0"/>
    <cellStyle name="Saída 2 2 5" xfId="0"/>
    <cellStyle name="Saída 2 2 6" xfId="0"/>
    <cellStyle name="Saída 2 2 7" xfId="0"/>
    <cellStyle name="Saída 2 2 8" xfId="0"/>
    <cellStyle name="Saída 2 2 9" xfId="0"/>
    <cellStyle name="Saída 2 2_TRT1" xfId="0"/>
    <cellStyle name="Saída 2 3" xfId="0"/>
    <cellStyle name="Saída 2 3 2" xfId="0"/>
    <cellStyle name="Saída 2 3 3" xfId="0"/>
    <cellStyle name="Saída 2 3_TRT3" xfId="0"/>
    <cellStyle name="Saída 2 4" xfId="0"/>
    <cellStyle name="Saída 2 4 2" xfId="0"/>
    <cellStyle name="Saída 2 4_TRT3" xfId="0"/>
    <cellStyle name="Saída 2 5" xfId="0"/>
    <cellStyle name="Saída 2 6" xfId="0"/>
    <cellStyle name="Saída 2 7" xfId="0"/>
    <cellStyle name="Saída 2 8" xfId="0"/>
    <cellStyle name="Saída 2 9" xfId="0"/>
    <cellStyle name="Saída 2_05_Impactos_Demais PLs_2013_Dados CNJ de jul-12" xfId="0"/>
    <cellStyle name="Saída 3" xfId="0"/>
    <cellStyle name="Saída 3 10" xfId="0"/>
    <cellStyle name="Saída 3 11" xfId="0"/>
    <cellStyle name="Saída 3 12" xfId="0"/>
    <cellStyle name="Saída 3 13" xfId="0"/>
    <cellStyle name="Saída 3 14" xfId="0"/>
    <cellStyle name="Saída 3 15" xfId="0"/>
    <cellStyle name="Saída 3 16" xfId="0"/>
    <cellStyle name="Saída 3 17" xfId="0"/>
    <cellStyle name="Saída 3 18" xfId="0"/>
    <cellStyle name="Saída 3 2" xfId="0"/>
    <cellStyle name="Saída 3 2 2" xfId="0"/>
    <cellStyle name="Saída 3 2 3" xfId="0"/>
    <cellStyle name="Saída 3 2_TRT3" xfId="0"/>
    <cellStyle name="Saída 3 3" xfId="0"/>
    <cellStyle name="Saída 3 3 2" xfId="0"/>
    <cellStyle name="Saída 3 3_TRT3" xfId="0"/>
    <cellStyle name="Saída 3 4" xfId="0"/>
    <cellStyle name="Saída 3 5" xfId="0"/>
    <cellStyle name="Saída 3 6" xfId="0"/>
    <cellStyle name="Saída 3 7" xfId="0"/>
    <cellStyle name="Saída 3 8" xfId="0"/>
    <cellStyle name="Saída 3 9" xfId="0"/>
    <cellStyle name="Saída 3_TRT1" xfId="0"/>
    <cellStyle name="Saída 4" xfId="0"/>
    <cellStyle name="Saída 4 10" xfId="0"/>
    <cellStyle name="Saída 4 11" xfId="0"/>
    <cellStyle name="Saída 4 12" xfId="0"/>
    <cellStyle name="Saída 4 13" xfId="0"/>
    <cellStyle name="Saída 4 14" xfId="0"/>
    <cellStyle name="Saída 4 15" xfId="0"/>
    <cellStyle name="Saída 4 16" xfId="0"/>
    <cellStyle name="Saída 4 17" xfId="0"/>
    <cellStyle name="Saída 4 18" xfId="0"/>
    <cellStyle name="Saída 4 2" xfId="0"/>
    <cellStyle name="Saída 4 2 2" xfId="0"/>
    <cellStyle name="Saída 4 2 3" xfId="0"/>
    <cellStyle name="Saída 4 2_TRT3" xfId="0"/>
    <cellStyle name="Saída 4 3" xfId="0"/>
    <cellStyle name="Saída 4 3 2" xfId="0"/>
    <cellStyle name="Saída 4 3_TRT3" xfId="0"/>
    <cellStyle name="Saída 4 4" xfId="0"/>
    <cellStyle name="Saída 4 5" xfId="0"/>
    <cellStyle name="Saída 4 6" xfId="0"/>
    <cellStyle name="Saída 4 7" xfId="0"/>
    <cellStyle name="Saída 4 8" xfId="0"/>
    <cellStyle name="Saída 4 9" xfId="0"/>
    <cellStyle name="Saída 4_TRT1" xfId="0"/>
    <cellStyle name="Sep. milhar [0]" xfId="0"/>
    <cellStyle name="Sep. milhar [0] 2" xfId="0"/>
    <cellStyle name="Sep. milhar [0] 3" xfId="0"/>
    <cellStyle name="Sep. milhar [0] 4" xfId="0"/>
    <cellStyle name="Sep. milhar [0] 5" xfId="0"/>
    <cellStyle name="Sep. milhar [0] 6" xfId="0"/>
    <cellStyle name="Sep. milhar [0]_TRT1" xfId="0"/>
    <cellStyle name="Sep. milhar [2]" xfId="0"/>
    <cellStyle name="Sep. milhar [2] 2" xfId="0"/>
    <cellStyle name="Sep. milhar [2] 3" xfId="0"/>
    <cellStyle name="Sep. milhar [2] 4" xfId="0"/>
    <cellStyle name="Sep. milhar [2] 5" xfId="0"/>
    <cellStyle name="Sep. milhar [2] 6" xfId="0"/>
    <cellStyle name="Sep. milhar [2]_TRT1" xfId="0"/>
    <cellStyle name="Separador de m" xfId="0"/>
    <cellStyle name="Separador de m 2" xfId="0"/>
    <cellStyle name="Separador de m 3" xfId="0"/>
    <cellStyle name="Separador de m 4" xfId="0"/>
    <cellStyle name="Separador de m_TRT3" xfId="0"/>
    <cellStyle name="Separador de milhares 10" xfId="0"/>
    <cellStyle name="Separador de milhares 10 2" xfId="0"/>
    <cellStyle name="Separador de milhares 10 2 2" xfId="0"/>
    <cellStyle name="Separador de milhares 10 3" xfId="0"/>
    <cellStyle name="Separador de milhares 10 4" xfId="0"/>
    <cellStyle name="Separador de milhares 10 5" xfId="0"/>
    <cellStyle name="Separador de milhares 10 6" xfId="0"/>
    <cellStyle name="Separador de milhares 10_TRT1" xfId="0"/>
    <cellStyle name="Separador de milhares 2" xfId="0"/>
    <cellStyle name="Separador de milhares 2 10" xfId="0"/>
    <cellStyle name="Separador de milhares 2 2" xfId="0"/>
    <cellStyle name="Separador de milhares 2 2 2" xfId="0"/>
    <cellStyle name="Separador de milhares 2 2 2 2" xfId="0"/>
    <cellStyle name="Separador de milhares 2 2 3" xfId="0"/>
    <cellStyle name="Separador de milhares 2 2 3 2" xfId="0"/>
    <cellStyle name="Separador de milhares 2 2 3 2 2" xfId="0"/>
    <cellStyle name="Separador de milhares 2 2 3 3" xfId="0"/>
    <cellStyle name="Separador de milhares 2 2 3 4" xfId="0"/>
    <cellStyle name="Separador de milhares 2 2 3 5" xfId="0"/>
    <cellStyle name="Separador de milhares 2 2 3 6" xfId="0"/>
    <cellStyle name="Separador de milhares 2 2 3_TRT1" xfId="0"/>
    <cellStyle name="Separador de milhares 2 2 4" xfId="0"/>
    <cellStyle name="Separador de milhares 2 2 5" xfId="0"/>
    <cellStyle name="Separador de milhares 2 2 6" xfId="0"/>
    <cellStyle name="Separador de milhares 2 2 6 2" xfId="0"/>
    <cellStyle name="Separador de milhares 2 2 6 2 2" xfId="0"/>
    <cellStyle name="Separador de milhares 2 2 6 3" xfId="0"/>
    <cellStyle name="Separador de milhares 2 2 6 4" xfId="0"/>
    <cellStyle name="Separador de milhares 2 2 6 5" xfId="0"/>
    <cellStyle name="Separador de milhares 2 2 6 6" xfId="0"/>
    <cellStyle name="Separador de milhares 2 2 6_TRT1" xfId="0"/>
    <cellStyle name="Separador de milhares 2 2 7" xfId="0"/>
    <cellStyle name="Separador de milhares 2 2 8" xfId="0"/>
    <cellStyle name="Separador de milhares 2 2_00_Decisão Anexo V 2015_MEMORIAL_Oficial SOF" xfId="0"/>
    <cellStyle name="Separador de milhares 2 3" xfId="0"/>
    <cellStyle name="Separador de milhares 2 3 2" xfId="0"/>
    <cellStyle name="Separador de milhares 2 3 2 2" xfId="0"/>
    <cellStyle name="Separador de milhares 2 3 2 2 2" xfId="0"/>
    <cellStyle name="Separador de milhares 2 3 2 2 2 2" xfId="0"/>
    <cellStyle name="Separador de milhares 2 3 2 2 2 2 2" xfId="0"/>
    <cellStyle name="Separador de milhares 2 3 2 2 2 3" xfId="0"/>
    <cellStyle name="Separador de milhares 2 3 2 2 2 4" xfId="0"/>
    <cellStyle name="Separador de milhares 2 3 2 2 2 5" xfId="0"/>
    <cellStyle name="Separador de milhares 2 3 2 2 2 6" xfId="0"/>
    <cellStyle name="Separador de milhares 2 3 2 2 2_TRT1" xfId="0"/>
    <cellStyle name="Separador de milhares 2 3 2 2 3" xfId="0"/>
    <cellStyle name="Separador de milhares 2 3 2 2 3 2" xfId="0"/>
    <cellStyle name="Separador de milhares 2 3 2 2 4" xfId="0"/>
    <cellStyle name="Separador de milhares 2 3 2 2 5" xfId="0"/>
    <cellStyle name="Separador de milhares 2 3 2 2 6" xfId="0"/>
    <cellStyle name="Separador de milhares 2 3 2 2 7" xfId="0"/>
    <cellStyle name="Separador de milhares 2 3 2 2_00_Decisão Anexo V 2015_MEMORIAL_Oficial SOF" xfId="0"/>
    <cellStyle name="Separador de milhares 2 3 2 3" xfId="0"/>
    <cellStyle name="Separador de milhares 2 3 2 3 2" xfId="0"/>
    <cellStyle name="Separador de milhares 2 3 2 4" xfId="0"/>
    <cellStyle name="Separador de milhares 2 3 2 5" xfId="0"/>
    <cellStyle name="Separador de milhares 2 3 2 6" xfId="0"/>
    <cellStyle name="Separador de milhares 2 3 2 7" xfId="0"/>
    <cellStyle name="Separador de milhares 2 3 2_00_Decisão Anexo V 2015_MEMORIAL_Oficial SOF" xfId="0"/>
    <cellStyle name="Separador de milhares 2 3 3" xfId="0"/>
    <cellStyle name="Separador de milhares 2 3 3 2" xfId="0"/>
    <cellStyle name="Separador de milhares 2 3 3 2 2" xfId="0"/>
    <cellStyle name="Separador de milhares 2 3 3 3" xfId="0"/>
    <cellStyle name="Separador de milhares 2 3 3 4" xfId="0"/>
    <cellStyle name="Separador de milhares 2 3 3 5" xfId="0"/>
    <cellStyle name="Separador de milhares 2 3 3 6" xfId="0"/>
    <cellStyle name="Separador de milhares 2 3 3_TRT1" xfId="0"/>
    <cellStyle name="Separador de milhares 2 3 4" xfId="0"/>
    <cellStyle name="Separador de milhares 2 3 4 2" xfId="0"/>
    <cellStyle name="Separador de milhares 2 3 5" xfId="0"/>
    <cellStyle name="Separador de milhares 2 3 6" xfId="0"/>
    <cellStyle name="Separador de milhares 2 3 7" xfId="0"/>
    <cellStyle name="Separador de milhares 2 3 8" xfId="0"/>
    <cellStyle name="Separador de milhares 2 3_00_Decisão Anexo V 2015_MEMORIAL_Oficial SOF" xfId="0"/>
    <cellStyle name="Separador de milhares 2 4" xfId="0"/>
    <cellStyle name="Separador de milhares 2 4 2" xfId="0"/>
    <cellStyle name="Separador de milhares 2 4 2 2" xfId="0"/>
    <cellStyle name="Separador de milhares 2 4 3" xfId="0"/>
    <cellStyle name="Separador de milhares 2 4 4" xfId="0"/>
    <cellStyle name="Separador de milhares 2 4 5" xfId="0"/>
    <cellStyle name="Separador de milhares 2 4 6" xfId="0"/>
    <cellStyle name="Separador de milhares 2 4_TRT1" xfId="0"/>
    <cellStyle name="Separador de milhares 2 5" xfId="0"/>
    <cellStyle name="Separador de milhares 2 5 2" xfId="0"/>
    <cellStyle name="Separador de milhares 2 5 2 2" xfId="0"/>
    <cellStyle name="Separador de milhares 2 5 2 2 2" xfId="0"/>
    <cellStyle name="Separador de milhares 2 5 2 3" xfId="0"/>
    <cellStyle name="Separador de milhares 2 5 2 4" xfId="0"/>
    <cellStyle name="Separador de milhares 2 5 2 5" xfId="0"/>
    <cellStyle name="Separador de milhares 2 5 2 6" xfId="0"/>
    <cellStyle name="Separador de milhares 2 5 2_TRT1" xfId="0"/>
    <cellStyle name="Separador de milhares 2 5 3" xfId="0"/>
    <cellStyle name="Separador de milhares 2 5 3 2" xfId="0"/>
    <cellStyle name="Separador de milhares 2 5 4" xfId="0"/>
    <cellStyle name="Separador de milhares 2 5 5" xfId="0"/>
    <cellStyle name="Separador de milhares 2 5 6" xfId="0"/>
    <cellStyle name="Separador de milhares 2 5 7" xfId="0"/>
    <cellStyle name="Separador de milhares 2 5_00_Decisão Anexo V 2015_MEMORIAL_Oficial SOF" xfId="0"/>
    <cellStyle name="Separador de milhares 2 6" xfId="0"/>
    <cellStyle name="Separador de milhares 2 6 2" xfId="0"/>
    <cellStyle name="Separador de milhares 2 7" xfId="0"/>
    <cellStyle name="Separador de milhares 2 8" xfId="0"/>
    <cellStyle name="Separador de milhares 2 9" xfId="0"/>
    <cellStyle name="Separador de milhares 2_00_Decisão Anexo V 2015_MEMORIAL_Oficial SOF" xfId="0"/>
    <cellStyle name="Separador de milhares 3" xfId="0"/>
    <cellStyle name="Separador de milhares 3 2" xfId="0"/>
    <cellStyle name="Separador de milhares 3 2 2" xfId="0"/>
    <cellStyle name="Separador de milhares 3 2 2 2" xfId="0"/>
    <cellStyle name="Separador de milhares 3 2 3" xfId="0"/>
    <cellStyle name="Separador de milhares 3 2 4" xfId="0"/>
    <cellStyle name="Separador de milhares 3 2 5" xfId="0"/>
    <cellStyle name="Separador de milhares 3 2 6" xfId="0"/>
    <cellStyle name="Separador de milhares 3 2_TRT1" xfId="0"/>
    <cellStyle name="Separador de milhares 3 3" xfId="0"/>
    <cellStyle name="Separador de milhares 3 3 2" xfId="0"/>
    <cellStyle name="Separador de milhares 3 3 2 2" xfId="0"/>
    <cellStyle name="Separador de milhares 3 3 3" xfId="0"/>
    <cellStyle name="Separador de milhares 3 3 4" xfId="0"/>
    <cellStyle name="Separador de milhares 3 3 5" xfId="0"/>
    <cellStyle name="Separador de milhares 3 3 6" xfId="0"/>
    <cellStyle name="Separador de milhares 3 3_TRT1" xfId="0"/>
    <cellStyle name="Separador de milhares 3 4" xfId="0"/>
    <cellStyle name="Separador de milhares 3 4 2" xfId="0"/>
    <cellStyle name="Separador de milhares 3 5" xfId="0"/>
    <cellStyle name="Separador de milhares 3 6" xfId="0"/>
    <cellStyle name="Separador de milhares 3 7" xfId="0"/>
    <cellStyle name="Separador de milhares 3 8" xfId="0"/>
    <cellStyle name="Separador de milhares 3_00_Decisão Anexo V 2015_MEMORIAL_Oficial SOF" xfId="0"/>
    <cellStyle name="Separador de milhares 4" xfId="0"/>
    <cellStyle name="Separador de milhares 4 2" xfId="0"/>
    <cellStyle name="Separador de milhares 4 2 2" xfId="0"/>
    <cellStyle name="Separador de milhares 4 3" xfId="0"/>
    <cellStyle name="Separador de milhares 4 4" xfId="0"/>
    <cellStyle name="Separador de milhares 4 5" xfId="0"/>
    <cellStyle name="Separador de milhares 4 6" xfId="0"/>
    <cellStyle name="Separador de milhares 4_TRT1" xfId="0"/>
    <cellStyle name="Separador de milhares 5" xfId="0"/>
    <cellStyle name="Separador de milhares 5 2" xfId="0"/>
    <cellStyle name="Separador de milhares 5 2 2" xfId="0"/>
    <cellStyle name="Separador de milhares 5 3" xfId="0"/>
    <cellStyle name="Separador de milhares 5 4" xfId="0"/>
    <cellStyle name="Separador de milhares 5 5" xfId="0"/>
    <cellStyle name="Separador de milhares 5 6" xfId="0"/>
    <cellStyle name="Separador de milhares 5_TRT1" xfId="0"/>
    <cellStyle name="Separador de milhares 6" xfId="0"/>
    <cellStyle name="Separador de milhares 6 2" xfId="0"/>
    <cellStyle name="Separador de milhares 6 2 2" xfId="0"/>
    <cellStyle name="Separador de milhares 6 3" xfId="0"/>
    <cellStyle name="Separador de milhares 6 4" xfId="0"/>
    <cellStyle name="Separador de milhares 6 5" xfId="0"/>
    <cellStyle name="Separador de milhares 6 6" xfId="0"/>
    <cellStyle name="Separador de milhares 6_TRT1" xfId="0"/>
    <cellStyle name="Separador de milhares 7" xfId="0"/>
    <cellStyle name="Separador de milhares 7 2" xfId="0"/>
    <cellStyle name="Separador de milhares 7 2 2" xfId="0"/>
    <cellStyle name="Separador de milhares 7 3" xfId="0"/>
    <cellStyle name="Separador de milhares 7 4" xfId="0"/>
    <cellStyle name="Separador de milhares 7 5" xfId="0"/>
    <cellStyle name="Separador de milhares 7 6" xfId="0"/>
    <cellStyle name="Separador de milhares 7_TRT1" xfId="0"/>
    <cellStyle name="Separador de milhares 8" xfId="0"/>
    <cellStyle name="Separador de milhares 8 2" xfId="0"/>
    <cellStyle name="Separador de milhares 8 3" xfId="0"/>
    <cellStyle name="Separador de milhares 8 4" xfId="0"/>
    <cellStyle name="Separador de milhares 8 5" xfId="0"/>
    <cellStyle name="Separador de milhares 8_TRT1" xfId="0"/>
    <cellStyle name="Separador de milhares 9" xfId="0"/>
    <cellStyle name="Separador de milhares 9 2" xfId="0"/>
    <cellStyle name="Separador de milhares 9 2 2" xfId="0"/>
    <cellStyle name="Separador de milhares 9 3" xfId="0"/>
    <cellStyle name="Separador de milhares 9 4" xfId="0"/>
    <cellStyle name="Separador de milhares 9 5" xfId="0"/>
    <cellStyle name="Separador de milhares 9 6" xfId="0"/>
    <cellStyle name="Separador de milhares 9_TRT1" xfId="0"/>
    <cellStyle name="Status 1" xfId="0"/>
    <cellStyle name="Status 2" xfId="0"/>
    <cellStyle name="Status 24" xfId="0"/>
    <cellStyle name="Status_TRT15" xfId="0"/>
    <cellStyle name="TableStyleLight1" xfId="0"/>
    <cellStyle name="TableStyleLight1 2" xfId="0"/>
    <cellStyle name="TableStyleLight1 2 2" xfId="0"/>
    <cellStyle name="TableStyleLight1 2 2 2" xfId="0"/>
    <cellStyle name="TableStyleLight1 2 3" xfId="0"/>
    <cellStyle name="TableStyleLight1 2 4" xfId="0"/>
    <cellStyle name="TableStyleLight1 2 5" xfId="0"/>
    <cellStyle name="TableStyleLight1 2_TRT1" xfId="0"/>
    <cellStyle name="TableStyleLight1 3" xfId="0"/>
    <cellStyle name="TableStyleLight1 3 2" xfId="0"/>
    <cellStyle name="TableStyleLight1 3 2 2" xfId="0"/>
    <cellStyle name="TableStyleLight1 3 3" xfId="0"/>
    <cellStyle name="TableStyleLight1 3 4" xfId="0"/>
    <cellStyle name="TableStyleLight1 3 5" xfId="0"/>
    <cellStyle name="TableStyleLight1 3_TRT1" xfId="0"/>
    <cellStyle name="TableStyleLight1 4" xfId="0"/>
    <cellStyle name="TableStyleLight1 4 2" xfId="0"/>
    <cellStyle name="TableStyleLight1 5" xfId="0"/>
    <cellStyle name="TableStyleLight1 5 2" xfId="0"/>
    <cellStyle name="TableStyleLight1 5 3" xfId="0"/>
    <cellStyle name="TableStyleLight1 5 4" xfId="0"/>
    <cellStyle name="TableStyleLight1 5_TRT3" xfId="0"/>
    <cellStyle name="TableStyleLight1 6" xfId="0"/>
    <cellStyle name="TableStyleLight1 7" xfId="0"/>
    <cellStyle name="TableStyleLight1 8" xfId="0"/>
    <cellStyle name="TableStyleLight1_00_Decisão Anexo V 2015_MEMORIAL_Oficial SOF" xfId="0"/>
    <cellStyle name="Text 2" xfId="0"/>
    <cellStyle name="Text 25" xfId="0"/>
    <cellStyle name="Text_TRT15" xfId="0"/>
    <cellStyle name="Texto de Aviso 2" xfId="0"/>
    <cellStyle name="Texto de Aviso 2 2" xfId="0"/>
    <cellStyle name="Texto de Aviso 2 2 2" xfId="0"/>
    <cellStyle name="Texto de Aviso 2 2 3" xfId="0"/>
    <cellStyle name="Texto de Aviso 2 2 4" xfId="0"/>
    <cellStyle name="Texto de Aviso 2 2 5" xfId="0"/>
    <cellStyle name="Texto de Aviso 2 2_TRT1" xfId="0"/>
    <cellStyle name="Texto de Aviso 2 3" xfId="0"/>
    <cellStyle name="Texto de Aviso 2 4" xfId="0"/>
    <cellStyle name="Texto de Aviso 2 5" xfId="0"/>
    <cellStyle name="Texto de Aviso 2 6" xfId="0"/>
    <cellStyle name="Texto de Aviso 2_05_Impactos_Demais PLs_2013_Dados CNJ de jul-12" xfId="0"/>
    <cellStyle name="Texto de Aviso 3" xfId="0"/>
    <cellStyle name="Texto de Aviso 3 2" xfId="0"/>
    <cellStyle name="Texto de Aviso 3 3" xfId="0"/>
    <cellStyle name="Texto de Aviso 3 4" xfId="0"/>
    <cellStyle name="Texto de Aviso 3 5" xfId="0"/>
    <cellStyle name="Texto de Aviso 3_TRT1" xfId="0"/>
    <cellStyle name="Texto de Aviso 4" xfId="0"/>
    <cellStyle name="Texto de Aviso 4 2" xfId="0"/>
    <cellStyle name="Texto de Aviso 4 3" xfId="0"/>
    <cellStyle name="Texto de Aviso 4 4" xfId="0"/>
    <cellStyle name="Texto de Aviso 4 5" xfId="0"/>
    <cellStyle name="Texto de Aviso 4_TRT1" xfId="0"/>
    <cellStyle name="Texto Explicativo 2" xfId="0"/>
    <cellStyle name="Texto Explicativo 2 2" xfId="0"/>
    <cellStyle name="Texto Explicativo 2 2 2" xfId="0"/>
    <cellStyle name="Texto Explicativo 2 2 3" xfId="0"/>
    <cellStyle name="Texto Explicativo 2 2 4" xfId="0"/>
    <cellStyle name="Texto Explicativo 2 2 5" xfId="0"/>
    <cellStyle name="Texto Explicativo 2 2_TRT1" xfId="0"/>
    <cellStyle name="Texto Explicativo 2 3" xfId="0"/>
    <cellStyle name="Texto Explicativo 2 4" xfId="0"/>
    <cellStyle name="Texto Explicativo 2 5" xfId="0"/>
    <cellStyle name="Texto Explicativo 2 6" xfId="0"/>
    <cellStyle name="Texto Explicativo 2_05_Impactos_Demais PLs_2013_Dados CNJ de jul-12" xfId="0"/>
    <cellStyle name="Texto Explicativo 3" xfId="0"/>
    <cellStyle name="Texto Explicativo 3 2" xfId="0"/>
    <cellStyle name="Texto Explicativo 3 3" xfId="0"/>
    <cellStyle name="Texto Explicativo 3 4" xfId="0"/>
    <cellStyle name="Texto Explicativo 3 5" xfId="0"/>
    <cellStyle name="Texto Explicativo 3_TRT1" xfId="0"/>
    <cellStyle name="Texto Explicativo 4" xfId="0"/>
    <cellStyle name="Texto Explicativo 4 2" xfId="0"/>
    <cellStyle name="Texto Explicativo 4 3" xfId="0"/>
    <cellStyle name="Texto Explicativo 4 4" xfId="0"/>
    <cellStyle name="Texto Explicativo 4 5" xfId="0"/>
    <cellStyle name="Texto Explicativo 4_TRT1" xfId="0"/>
    <cellStyle name="Texto Explicativo 5" xfId="0"/>
    <cellStyle name="Texto Explicativo 6" xfId="0"/>
    <cellStyle name="Texto Explicativo 7" xfId="0"/>
    <cellStyle name="Texto Explicativo 8" xfId="0"/>
    <cellStyle name="Texto, derecha" xfId="0"/>
    <cellStyle name="Texto, derecha 2" xfId="0"/>
    <cellStyle name="Texto, derecha 3" xfId="0"/>
    <cellStyle name="Texto, derecha 4" xfId="0"/>
    <cellStyle name="Texto, derecha_TRT1" xfId="0"/>
    <cellStyle name="Texto, izquierda" xfId="0"/>
    <cellStyle name="Texto, izquierda 2" xfId="0"/>
    <cellStyle name="Texto, izquierda 3" xfId="0"/>
    <cellStyle name="Texto, izquierda 4" xfId="0"/>
    <cellStyle name="Texto, izquierda_TRT1" xfId="0"/>
    <cellStyle name="Title" xfId="0"/>
    <cellStyle name="Title 2" xfId="0"/>
    <cellStyle name="Title 3" xfId="0"/>
    <cellStyle name="Title 4" xfId="0"/>
    <cellStyle name="Title 5" xfId="0"/>
    <cellStyle name="Title_TRT1" xfId="0"/>
    <cellStyle name="Titulo" xfId="0"/>
    <cellStyle name="Titulo 10" xfId="0"/>
    <cellStyle name="Titulo 11" xfId="0"/>
    <cellStyle name="Titulo 12" xfId="0"/>
    <cellStyle name="Titulo 13" xfId="0"/>
    <cellStyle name="Titulo 14" xfId="0"/>
    <cellStyle name="Titulo 2" xfId="0"/>
    <cellStyle name="Titulo 3" xfId="0"/>
    <cellStyle name="Titulo 4" xfId="0"/>
    <cellStyle name="Titulo 5" xfId="0"/>
    <cellStyle name="Titulo 6" xfId="0"/>
    <cellStyle name="Titulo 7" xfId="0"/>
    <cellStyle name="Titulo 8" xfId="0"/>
    <cellStyle name="Titulo 9" xfId="0"/>
    <cellStyle name="Titulo1" xfId="0"/>
    <cellStyle name="Titulo1 2" xfId="0"/>
    <cellStyle name="Titulo1 3" xfId="0"/>
    <cellStyle name="Titulo1 4" xfId="0"/>
    <cellStyle name="Titulo1 5" xfId="0"/>
    <cellStyle name="Titulo1_TRT1" xfId="0"/>
    <cellStyle name="Titulo2" xfId="0"/>
    <cellStyle name="Titulo2 2" xfId="0"/>
    <cellStyle name="Titulo2 3" xfId="0"/>
    <cellStyle name="Titulo2 4" xfId="0"/>
    <cellStyle name="Titulo2 5" xfId="0"/>
    <cellStyle name="Titulo2_TRT1" xfId="0"/>
    <cellStyle name="Titulo_00_Equalização ASMED_SOF" xfId="0"/>
    <cellStyle name="Total 2" xfId="0"/>
    <cellStyle name="Total 2 10" xfId="0"/>
    <cellStyle name="Total 2 11" xfId="0"/>
    <cellStyle name="Total 2 12" xfId="0"/>
    <cellStyle name="Total 2 13" xfId="0"/>
    <cellStyle name="Total 2 14" xfId="0"/>
    <cellStyle name="Total 2 15" xfId="0"/>
    <cellStyle name="Total 2 16" xfId="0"/>
    <cellStyle name="Total 2 17" xfId="0"/>
    <cellStyle name="Total 2 18" xfId="0"/>
    <cellStyle name="Total 2 19" xfId="0"/>
    <cellStyle name="Total 2 2" xfId="0"/>
    <cellStyle name="Total 2 2 10" xfId="0"/>
    <cellStyle name="Total 2 2 11" xfId="0"/>
    <cellStyle name="Total 2 2 12" xfId="0"/>
    <cellStyle name="Total 2 2 13" xfId="0"/>
    <cellStyle name="Total 2 2 14" xfId="0"/>
    <cellStyle name="Total 2 2 15" xfId="0"/>
    <cellStyle name="Total 2 2 16" xfId="0"/>
    <cellStyle name="Total 2 2 17" xfId="0"/>
    <cellStyle name="Total 2 2 18" xfId="0"/>
    <cellStyle name="Total 2 2 2" xfId="0"/>
    <cellStyle name="Total 2 2 2 2" xfId="0"/>
    <cellStyle name="Total 2 2 2 3" xfId="0"/>
    <cellStyle name="Total 2 2 2_TRT3" xfId="0"/>
    <cellStyle name="Total 2 2 3" xfId="0"/>
    <cellStyle name="Total 2 2 3 2" xfId="0"/>
    <cellStyle name="Total 2 2 3_TRT3" xfId="0"/>
    <cellStyle name="Total 2 2 4" xfId="0"/>
    <cellStyle name="Total 2 2 5" xfId="0"/>
    <cellStyle name="Total 2 2 6" xfId="0"/>
    <cellStyle name="Total 2 2 7" xfId="0"/>
    <cellStyle name="Total 2 2 8" xfId="0"/>
    <cellStyle name="Total 2 2 9" xfId="0"/>
    <cellStyle name="Total 2 2_TRT1" xfId="0"/>
    <cellStyle name="Total 2 3" xfId="0"/>
    <cellStyle name="Total 2 3 2" xfId="0"/>
    <cellStyle name="Total 2 3 3" xfId="0"/>
    <cellStyle name="Total 2 3_TRT3" xfId="0"/>
    <cellStyle name="Total 2 4" xfId="0"/>
    <cellStyle name="Total 2 4 2" xfId="0"/>
    <cellStyle name="Total 2 4_TRT3" xfId="0"/>
    <cellStyle name="Total 2 5" xfId="0"/>
    <cellStyle name="Total 2 6" xfId="0"/>
    <cellStyle name="Total 2 7" xfId="0"/>
    <cellStyle name="Total 2 8" xfId="0"/>
    <cellStyle name="Total 2 9" xfId="0"/>
    <cellStyle name="Total 2_05_Impactos_Demais PLs_2013_Dados CNJ de jul-12" xfId="0"/>
    <cellStyle name="Total 3" xfId="0"/>
    <cellStyle name="Total 3 10" xfId="0"/>
    <cellStyle name="Total 3 11" xfId="0"/>
    <cellStyle name="Total 3 12" xfId="0"/>
    <cellStyle name="Total 3 13" xfId="0"/>
    <cellStyle name="Total 3 14" xfId="0"/>
    <cellStyle name="Total 3 15" xfId="0"/>
    <cellStyle name="Total 3 16" xfId="0"/>
    <cellStyle name="Total 3 17" xfId="0"/>
    <cellStyle name="Total 3 18" xfId="0"/>
    <cellStyle name="Total 3 2" xfId="0"/>
    <cellStyle name="Total 3 2 2" xfId="0"/>
    <cellStyle name="Total 3 2 3" xfId="0"/>
    <cellStyle name="Total 3 2_TRT3" xfId="0"/>
    <cellStyle name="Total 3 3" xfId="0"/>
    <cellStyle name="Total 3 3 2" xfId="0"/>
    <cellStyle name="Total 3 3_TRT3" xfId="0"/>
    <cellStyle name="Total 3 4" xfId="0"/>
    <cellStyle name="Total 3 5" xfId="0"/>
    <cellStyle name="Total 3 6" xfId="0"/>
    <cellStyle name="Total 3 7" xfId="0"/>
    <cellStyle name="Total 3 8" xfId="0"/>
    <cellStyle name="Total 3 9" xfId="0"/>
    <cellStyle name="Total 3_TRT1" xfId="0"/>
    <cellStyle name="Total 4" xfId="0"/>
    <cellStyle name="Total 4 10" xfId="0"/>
    <cellStyle name="Total 4 11" xfId="0"/>
    <cellStyle name="Total 4 12" xfId="0"/>
    <cellStyle name="Total 4 13" xfId="0"/>
    <cellStyle name="Total 4 14" xfId="0"/>
    <cellStyle name="Total 4 15" xfId="0"/>
    <cellStyle name="Total 4 16" xfId="0"/>
    <cellStyle name="Total 4 17" xfId="0"/>
    <cellStyle name="Total 4 18" xfId="0"/>
    <cellStyle name="Total 4 2" xfId="0"/>
    <cellStyle name="Total 4 2 2" xfId="0"/>
    <cellStyle name="Total 4 2 3" xfId="0"/>
    <cellStyle name="Total 4 2_TRT3" xfId="0"/>
    <cellStyle name="Total 4 3" xfId="0"/>
    <cellStyle name="Total 4 3 2" xfId="0"/>
    <cellStyle name="Total 4 3_TRT3" xfId="0"/>
    <cellStyle name="Total 4 4" xfId="0"/>
    <cellStyle name="Total 4 5" xfId="0"/>
    <cellStyle name="Total 4 6" xfId="0"/>
    <cellStyle name="Total 4 7" xfId="0"/>
    <cellStyle name="Total 4 8" xfId="0"/>
    <cellStyle name="Total 4 9" xfId="0"/>
    <cellStyle name="Total 4_TRT1" xfId="0"/>
    <cellStyle name="Título 1 1" xfId="0"/>
    <cellStyle name="Título 1 1 1" xfId="0"/>
    <cellStyle name="Título 1 1 2" xfId="0"/>
    <cellStyle name="Título 1 1 3" xfId="0"/>
    <cellStyle name="Título 1 1 4" xfId="0"/>
    <cellStyle name="Título 1 1 5" xfId="0"/>
    <cellStyle name="Título 1 1 6" xfId="0"/>
    <cellStyle name="Título 1 10" xfId="0"/>
    <cellStyle name="Título 1 11" xfId="0"/>
    <cellStyle name="Título 1 12" xfId="0"/>
    <cellStyle name="Título 1 1_TRT1" xfId="0"/>
    <cellStyle name="Título 1 2" xfId="0"/>
    <cellStyle name="Título 1 2 2" xfId="0"/>
    <cellStyle name="Título 1 2 2 2" xfId="0"/>
    <cellStyle name="Título 1 2 2 3" xfId="0"/>
    <cellStyle name="Título 1 2 2 4" xfId="0"/>
    <cellStyle name="Título 1 2 2 5" xfId="0"/>
    <cellStyle name="Título 1 2 2 6" xfId="0"/>
    <cellStyle name="Título 1 2 2_TRT1" xfId="0"/>
    <cellStyle name="Título 1 2 3" xfId="0"/>
    <cellStyle name="Título 1 2 4" xfId="0"/>
    <cellStyle name="Título 1 2 5" xfId="0"/>
    <cellStyle name="Título 1 2 6" xfId="0"/>
    <cellStyle name="Título 1 2 7" xfId="0"/>
    <cellStyle name="Título 1 2_05_Impactos_Demais PLs_2013_Dados CNJ de jul-12" xfId="0"/>
    <cellStyle name="Título 1 3" xfId="0"/>
    <cellStyle name="Título 1 3 2" xfId="0"/>
    <cellStyle name="Título 1 3 3" xfId="0"/>
    <cellStyle name="Título 1 3 4" xfId="0"/>
    <cellStyle name="Título 1 3 5" xfId="0"/>
    <cellStyle name="Título 1 3 6" xfId="0"/>
    <cellStyle name="Título 1 3_TRT1" xfId="0"/>
    <cellStyle name="Título 1 4" xfId="0"/>
    <cellStyle name="Título 1 4 2" xfId="0"/>
    <cellStyle name="Título 1 4 3" xfId="0"/>
    <cellStyle name="Título 1 4 4" xfId="0"/>
    <cellStyle name="Título 1 4 5" xfId="0"/>
    <cellStyle name="Título 1 4 6" xfId="0"/>
    <cellStyle name="Título 1 4_TRT1" xfId="0"/>
    <cellStyle name="Título 1 5" xfId="0"/>
    <cellStyle name="Título 1 6" xfId="0"/>
    <cellStyle name="Título 1 7" xfId="0"/>
    <cellStyle name="Título 1 8" xfId="0"/>
    <cellStyle name="Título 1 9" xfId="0"/>
    <cellStyle name="Título 10" xfId="0"/>
    <cellStyle name="Título 10 2" xfId="0"/>
    <cellStyle name="Título 10 3" xfId="0"/>
    <cellStyle name="Título 10 4" xfId="0"/>
    <cellStyle name="Título 10 5" xfId="0"/>
    <cellStyle name="Título 10_TRT1" xfId="0"/>
    <cellStyle name="Título 11" xfId="0"/>
    <cellStyle name="Título 11 2" xfId="0"/>
    <cellStyle name="Título 11 3" xfId="0"/>
    <cellStyle name="Título 11 4" xfId="0"/>
    <cellStyle name="Título 11 5" xfId="0"/>
    <cellStyle name="Título 11_TRT1" xfId="0"/>
    <cellStyle name="Título 12" xfId="0"/>
    <cellStyle name="Título 13" xfId="0"/>
    <cellStyle name="Título 14" xfId="0"/>
    <cellStyle name="Título 15" xfId="0"/>
    <cellStyle name="Título 16" xfId="0"/>
    <cellStyle name="Título 17" xfId="0"/>
    <cellStyle name="Título 18" xfId="0"/>
    <cellStyle name="Título 2 10" xfId="0"/>
    <cellStyle name="Título 2 2" xfId="0"/>
    <cellStyle name="Título 2 2 2" xfId="0"/>
    <cellStyle name="Título 2 2 2 2" xfId="0"/>
    <cellStyle name="Título 2 2 2 3" xfId="0"/>
    <cellStyle name="Título 2 2 2 4" xfId="0"/>
    <cellStyle name="Título 2 2 2 5" xfId="0"/>
    <cellStyle name="Título 2 2 2 6" xfId="0"/>
    <cellStyle name="Título 2 2 2_TRT1" xfId="0"/>
    <cellStyle name="Título 2 2 3" xfId="0"/>
    <cellStyle name="Título 2 2 4" xfId="0"/>
    <cellStyle name="Título 2 2 5" xfId="0"/>
    <cellStyle name="Título 2 2 6" xfId="0"/>
    <cellStyle name="Título 2 2 7" xfId="0"/>
    <cellStyle name="Título 2 2_05_Impactos_Demais PLs_2013_Dados CNJ de jul-12" xfId="0"/>
    <cellStyle name="Título 2 3" xfId="0"/>
    <cellStyle name="Título 2 3 2" xfId="0"/>
    <cellStyle name="Título 2 3 3" xfId="0"/>
    <cellStyle name="Título 2 3 4" xfId="0"/>
    <cellStyle name="Título 2 3 5" xfId="0"/>
    <cellStyle name="Título 2 3 6" xfId="0"/>
    <cellStyle name="Título 2 3_TRT1" xfId="0"/>
    <cellStyle name="Título 2 4" xfId="0"/>
    <cellStyle name="Título 2 4 2" xfId="0"/>
    <cellStyle name="Título 2 4 3" xfId="0"/>
    <cellStyle name="Título 2 4 4" xfId="0"/>
    <cellStyle name="Título 2 4 5" xfId="0"/>
    <cellStyle name="Título 2 4 6" xfId="0"/>
    <cellStyle name="Título 2 4_TRT1" xfId="0"/>
    <cellStyle name="Título 2 5" xfId="0"/>
    <cellStyle name="Título 2 6" xfId="0"/>
    <cellStyle name="Título 2 7" xfId="0"/>
    <cellStyle name="Título 2 8" xfId="0"/>
    <cellStyle name="Título 2 9" xfId="0"/>
    <cellStyle name="Título 3 2" xfId="0"/>
    <cellStyle name="Título 3 2 2" xfId="0"/>
    <cellStyle name="Título 3 2 2 2" xfId="0"/>
    <cellStyle name="Título 3 2 2 3" xfId="0"/>
    <cellStyle name="Título 3 2 2 4" xfId="0"/>
    <cellStyle name="Título 3 2 2 5" xfId="0"/>
    <cellStyle name="Título 3 2 2 6" xfId="0"/>
    <cellStyle name="Título 3 2 2_TRT1" xfId="0"/>
    <cellStyle name="Título 3 2 3" xfId="0"/>
    <cellStyle name="Título 3 2 4" xfId="0"/>
    <cellStyle name="Título 3 2 5" xfId="0"/>
    <cellStyle name="Título 3 2 6" xfId="0"/>
    <cellStyle name="Título 3 2 7" xfId="0"/>
    <cellStyle name="Título 3 2_05_Impactos_Demais PLs_2013_Dados CNJ de jul-12" xfId="0"/>
    <cellStyle name="Título 3 3" xfId="0"/>
    <cellStyle name="Título 3 3 2" xfId="0"/>
    <cellStyle name="Título 3 3 3" xfId="0"/>
    <cellStyle name="Título 3 3 4" xfId="0"/>
    <cellStyle name="Título 3 3 5" xfId="0"/>
    <cellStyle name="Título 3 3 6" xfId="0"/>
    <cellStyle name="Título 3 3_TRT1" xfId="0"/>
    <cellStyle name="Título 3 4" xfId="0"/>
    <cellStyle name="Título 3 4 2" xfId="0"/>
    <cellStyle name="Título 3 4 3" xfId="0"/>
    <cellStyle name="Título 3 4 4" xfId="0"/>
    <cellStyle name="Título 3 4 5" xfId="0"/>
    <cellStyle name="Título 3 4 6" xfId="0"/>
    <cellStyle name="Título 3 4_TRT1" xfId="0"/>
    <cellStyle name="Título 4 2" xfId="0"/>
    <cellStyle name="Título 4 2 2" xfId="0"/>
    <cellStyle name="Título 4 2 2 2" xfId="0"/>
    <cellStyle name="Título 4 2 2 3" xfId="0"/>
    <cellStyle name="Título 4 2 2 4" xfId="0"/>
    <cellStyle name="Título 4 2 2 5" xfId="0"/>
    <cellStyle name="Título 4 2 2_TRT1" xfId="0"/>
    <cellStyle name="Título 4 2 3" xfId="0"/>
    <cellStyle name="Título 4 2 4" xfId="0"/>
    <cellStyle name="Título 4 2 5" xfId="0"/>
    <cellStyle name="Título 4 2 6" xfId="0"/>
    <cellStyle name="Título 4 2_05_Impactos_Demais PLs_2013_Dados CNJ de jul-12" xfId="0"/>
    <cellStyle name="Título 4 3" xfId="0"/>
    <cellStyle name="Título 4 3 2" xfId="0"/>
    <cellStyle name="Título 4 3 3" xfId="0"/>
    <cellStyle name="Título 4 3 4" xfId="0"/>
    <cellStyle name="Título 4 3 5" xfId="0"/>
    <cellStyle name="Título 4 3_TRT1" xfId="0"/>
    <cellStyle name="Título 4 4" xfId="0"/>
    <cellStyle name="Título 4 4 2" xfId="0"/>
    <cellStyle name="Título 4 4 3" xfId="0"/>
    <cellStyle name="Título 4 4 4" xfId="0"/>
    <cellStyle name="Título 4 4 5" xfId="0"/>
    <cellStyle name="Título 4 4_TRT1" xfId="0"/>
    <cellStyle name="Título 5" xfId="0"/>
    <cellStyle name="Título 5 2" xfId="0"/>
    <cellStyle name="Título 5 2 2" xfId="0"/>
    <cellStyle name="Título 5 2 3" xfId="0"/>
    <cellStyle name="Título 5 2 4" xfId="0"/>
    <cellStyle name="Título 5 2 5" xfId="0"/>
    <cellStyle name="Título 5 2_TRT1" xfId="0"/>
    <cellStyle name="Título 5 3" xfId="0"/>
    <cellStyle name="Título 5 3 2" xfId="0"/>
    <cellStyle name="Título 5 3 3" xfId="0"/>
    <cellStyle name="Título 5 3 4" xfId="0"/>
    <cellStyle name="Título 5 3 5" xfId="0"/>
    <cellStyle name="Título 5 3_TRT1" xfId="0"/>
    <cellStyle name="Título 5 4" xfId="0"/>
    <cellStyle name="Título 5 5" xfId="0"/>
    <cellStyle name="Título 5 6" xfId="0"/>
    <cellStyle name="Título 5 7" xfId="0"/>
    <cellStyle name="Título 5_05_Impactos_Demais PLs_2013_Dados CNJ de jul-12" xfId="0"/>
    <cellStyle name="Título 6" xfId="0"/>
    <cellStyle name="Título 6 2" xfId="0"/>
    <cellStyle name="Título 6 2 2" xfId="0"/>
    <cellStyle name="Título 6 2 3" xfId="0"/>
    <cellStyle name="Título 6 2 4" xfId="0"/>
    <cellStyle name="Título 6 2 5" xfId="0"/>
    <cellStyle name="Título 6 2_TRT1" xfId="0"/>
    <cellStyle name="Título 6 3" xfId="0"/>
    <cellStyle name="Título 6 4" xfId="0"/>
    <cellStyle name="Título 6 5" xfId="0"/>
    <cellStyle name="Título 6 6" xfId="0"/>
    <cellStyle name="Título 6_34" xfId="0"/>
    <cellStyle name="Título 7" xfId="0"/>
    <cellStyle name="Título 7 2" xfId="0"/>
    <cellStyle name="Título 7 3" xfId="0"/>
    <cellStyle name="Título 7 4" xfId="0"/>
    <cellStyle name="Título 7 5" xfId="0"/>
    <cellStyle name="Título 7_TRT1" xfId="0"/>
    <cellStyle name="Título 8" xfId="0"/>
    <cellStyle name="Título 8 2" xfId="0"/>
    <cellStyle name="Título 8 3" xfId="0"/>
    <cellStyle name="Título 8 4" xfId="0"/>
    <cellStyle name="Título 8 5" xfId="0"/>
    <cellStyle name="Título 8_TRT1" xfId="0"/>
    <cellStyle name="Título 9" xfId="0"/>
    <cellStyle name="Título 9 2" xfId="0"/>
    <cellStyle name="Título 9 3" xfId="0"/>
    <cellStyle name="Título 9 4" xfId="0"/>
    <cellStyle name="Título 9 5" xfId="0"/>
    <cellStyle name="Título 9_TRT1" xfId="0"/>
    <cellStyle name="V¡rgula" xfId="0"/>
    <cellStyle name="V¡rgula 2" xfId="0"/>
    <cellStyle name="V¡rgula 3" xfId="0"/>
    <cellStyle name="V¡rgula 4" xfId="0"/>
    <cellStyle name="V¡rgula0" xfId="0"/>
    <cellStyle name="V¡rgula0 2" xfId="0"/>
    <cellStyle name="V¡rgula0 3" xfId="0"/>
    <cellStyle name="V¡rgula0 4" xfId="0"/>
    <cellStyle name="V¡rgula0_TRT1" xfId="0"/>
    <cellStyle name="V¡rgula_TRT1" xfId="0"/>
    <cellStyle name="Vírgul - Estilo1" xfId="0"/>
    <cellStyle name="Vírgul - Estilo1 2" xfId="0"/>
    <cellStyle name="Vírgul - Estilo1 3" xfId="0"/>
    <cellStyle name="Vírgul - Estilo1 4" xfId="0"/>
    <cellStyle name="Vírgul - Estilo1_TRT3" xfId="0"/>
    <cellStyle name="Vírgula 2" xfId="0"/>
    <cellStyle name="Vírgula 2 10" xfId="0"/>
    <cellStyle name="Vírgula 2 11" xfId="0"/>
    <cellStyle name="Vírgula 2 12" xfId="0"/>
    <cellStyle name="Vírgula 2 13" xfId="0"/>
    <cellStyle name="Vírgula 2 14" xfId="0"/>
    <cellStyle name="Vírgula 2 15" xfId="0"/>
    <cellStyle name="Vírgula 2 16" xfId="0"/>
    <cellStyle name="Vírgula 2 17" xfId="0"/>
    <cellStyle name="Vírgula 2 18" xfId="0"/>
    <cellStyle name="Vírgula 2 19" xfId="0"/>
    <cellStyle name="Vírgula 2 2" xfId="0"/>
    <cellStyle name="Vírgula 2 2 2" xfId="0"/>
    <cellStyle name="Vírgula 2 2 2 2" xfId="0"/>
    <cellStyle name="Vírgula 2 2 3" xfId="0"/>
    <cellStyle name="Vírgula 2 2 4" xfId="0"/>
    <cellStyle name="Vírgula 2 2 5" xfId="0"/>
    <cellStyle name="Vírgula 2 2 6" xfId="0"/>
    <cellStyle name="Vírgula 2 20" xfId="0"/>
    <cellStyle name="Vírgula 2 21" xfId="0"/>
    <cellStyle name="Vírgula 2 22" xfId="0"/>
    <cellStyle name="Vírgula 2 23" xfId="0"/>
    <cellStyle name="Vírgula 2 24" xfId="0"/>
    <cellStyle name="Vírgula 2 25" xfId="0"/>
    <cellStyle name="Vírgula 2 26" xfId="0"/>
    <cellStyle name="Vírgula 2 27" xfId="0"/>
    <cellStyle name="Vírgula 2 28" xfId="0"/>
    <cellStyle name="Vírgula 2 29" xfId="0"/>
    <cellStyle name="Vírgula 2 2_TRT1" xfId="0"/>
    <cellStyle name="Vírgula 2 3" xfId="0"/>
    <cellStyle name="Vírgula 2 3 2" xfId="0"/>
    <cellStyle name="Vírgula 2 3 3" xfId="0"/>
    <cellStyle name="Vírgula 2 3 4" xfId="0"/>
    <cellStyle name="Vírgula 2 30" xfId="0"/>
    <cellStyle name="Vírgula 2 31" xfId="0"/>
    <cellStyle name="Vírgula 2 32" xfId="0"/>
    <cellStyle name="Vírgula 2 3_TRT3" xfId="0"/>
    <cellStyle name="Vírgula 2 4" xfId="0"/>
    <cellStyle name="Vírgula 2 5" xfId="0"/>
    <cellStyle name="Vírgula 2 6" xfId="0"/>
    <cellStyle name="Vírgula 2 7" xfId="0"/>
    <cellStyle name="Vírgula 2 8" xfId="0"/>
    <cellStyle name="Vírgula 2 9" xfId="0"/>
    <cellStyle name="Vírgula 2_TRT1" xfId="0"/>
    <cellStyle name="Vírgula 3" xfId="0"/>
    <cellStyle name="Vírgula 3 2" xfId="0"/>
    <cellStyle name="Vírgula 3 2 2" xfId="0"/>
    <cellStyle name="Vírgula 3 3" xfId="0"/>
    <cellStyle name="Vírgula 3 4" xfId="0"/>
    <cellStyle name="Vírgula 3 5" xfId="0"/>
    <cellStyle name="Vírgula 3 6" xfId="0"/>
    <cellStyle name="Vírgula 3_TRT1" xfId="0"/>
    <cellStyle name="Vírgula 4" xfId="0"/>
    <cellStyle name="Vírgula 4 2" xfId="0"/>
    <cellStyle name="Vírgula 4 2 2" xfId="0"/>
    <cellStyle name="Vírgula 4 3" xfId="0"/>
    <cellStyle name="Vírgula 4 4" xfId="0"/>
    <cellStyle name="Vírgula 4 5" xfId="0"/>
    <cellStyle name="Vírgula 4 6" xfId="0"/>
    <cellStyle name="Vírgula 4_TRT1" xfId="0"/>
    <cellStyle name="Vírgula 5" xfId="0"/>
    <cellStyle name="Vírgula 5 2" xfId="0"/>
    <cellStyle name="Vírgula 5 2 2" xfId="0"/>
    <cellStyle name="Vírgula 5 2_TRT8" xfId="0"/>
    <cellStyle name="Vírgula 5 3" xfId="0"/>
    <cellStyle name="Vírgula 5 4" xfId="0"/>
    <cellStyle name="Vírgula 5 5" xfId="0"/>
    <cellStyle name="Vírgula 5 6" xfId="0"/>
    <cellStyle name="Vírgula 5 7" xfId="0"/>
    <cellStyle name="Vírgula 5 8" xfId="0"/>
    <cellStyle name="Vírgula 5_TRT1" xfId="0"/>
    <cellStyle name="Vírgula0" xfId="0"/>
    <cellStyle name="Vírgula0 2" xfId="0"/>
    <cellStyle name="Vírgula0 3" xfId="0"/>
    <cellStyle name="Vírgula0 4" xfId="0"/>
    <cellStyle name="Vírgula0 5" xfId="0"/>
    <cellStyle name="Vírgula0_TRT1" xfId="0"/>
    <cellStyle name="Warning 2" xfId="0"/>
    <cellStyle name="Warning 26" xfId="0"/>
    <cellStyle name="Warning Text" xfId="0"/>
    <cellStyle name="Warning Text 2" xfId="0"/>
    <cellStyle name="Warning Text 3" xfId="0"/>
    <cellStyle name="Warning Text 4" xfId="0"/>
    <cellStyle name="Warning Text 5" xfId="0"/>
    <cellStyle name="Warning Text_TRT1" xfId="0"/>
    <cellStyle name="Warning_TRT15" xfId="0"/>
    <cellStyle name="Ênfase1 2" xfId="0"/>
    <cellStyle name="Ênfase1 2 2" xfId="0"/>
    <cellStyle name="Ênfase1 2 2 2" xfId="0"/>
    <cellStyle name="Ênfase1 2 2 3" xfId="0"/>
    <cellStyle name="Ênfase1 2 2 4" xfId="0"/>
    <cellStyle name="Ênfase1 2 2 5" xfId="0"/>
    <cellStyle name="Ênfase1 2 2_TRT1" xfId="0"/>
    <cellStyle name="Ênfase1 2 3" xfId="0"/>
    <cellStyle name="Ênfase1 2 4" xfId="0"/>
    <cellStyle name="Ênfase1 2 5" xfId="0"/>
    <cellStyle name="Ênfase1 2 6" xfId="0"/>
    <cellStyle name="Ênfase1 2_05_Impactos_Demais PLs_2013_Dados CNJ de jul-12" xfId="0"/>
    <cellStyle name="Ênfase1 3" xfId="0"/>
    <cellStyle name="Ênfase1 3 2" xfId="0"/>
    <cellStyle name="Ênfase1 3 3" xfId="0"/>
    <cellStyle name="Ênfase1 3 4" xfId="0"/>
    <cellStyle name="Ênfase1 3 5" xfId="0"/>
    <cellStyle name="Ênfase1 3_TRT1" xfId="0"/>
    <cellStyle name="Ênfase1 4" xfId="0"/>
    <cellStyle name="Ênfase1 4 2" xfId="0"/>
    <cellStyle name="Ênfase1 4 3" xfId="0"/>
    <cellStyle name="Ênfase1 4 4" xfId="0"/>
    <cellStyle name="Ênfase1 4 5" xfId="0"/>
    <cellStyle name="Ênfase1 4_TRT1" xfId="0"/>
    <cellStyle name="Ênfase2 2" xfId="0"/>
    <cellStyle name="Ênfase2 2 2" xfId="0"/>
    <cellStyle name="Ênfase2 2 2 2" xfId="0"/>
    <cellStyle name="Ênfase2 2 2 3" xfId="0"/>
    <cellStyle name="Ênfase2 2 2 4" xfId="0"/>
    <cellStyle name="Ênfase2 2 2 5" xfId="0"/>
    <cellStyle name="Ênfase2 2 2_TRT1" xfId="0"/>
    <cellStyle name="Ênfase2 2 3" xfId="0"/>
    <cellStyle name="Ênfase2 2 4" xfId="0"/>
    <cellStyle name="Ênfase2 2 5" xfId="0"/>
    <cellStyle name="Ênfase2 2 6" xfId="0"/>
    <cellStyle name="Ênfase2 2_05_Impactos_Demais PLs_2013_Dados CNJ de jul-12" xfId="0"/>
    <cellStyle name="Ênfase2 3" xfId="0"/>
    <cellStyle name="Ênfase2 3 2" xfId="0"/>
    <cellStyle name="Ênfase2 3 3" xfId="0"/>
    <cellStyle name="Ênfase2 3 4" xfId="0"/>
    <cellStyle name="Ênfase2 3 5" xfId="0"/>
    <cellStyle name="Ênfase2 3_TRT1" xfId="0"/>
    <cellStyle name="Ênfase2 4" xfId="0"/>
    <cellStyle name="Ênfase2 4 2" xfId="0"/>
    <cellStyle name="Ênfase2 4 3" xfId="0"/>
    <cellStyle name="Ênfase2 4 4" xfId="0"/>
    <cellStyle name="Ênfase2 4 5" xfId="0"/>
    <cellStyle name="Ênfase2 4_TRT1" xfId="0"/>
    <cellStyle name="Ênfase3 2" xfId="0"/>
    <cellStyle name="Ênfase3 2 2" xfId="0"/>
    <cellStyle name="Ênfase3 2 2 2" xfId="0"/>
    <cellStyle name="Ênfase3 2 2 3" xfId="0"/>
    <cellStyle name="Ênfase3 2 2 4" xfId="0"/>
    <cellStyle name="Ênfase3 2 2 5" xfId="0"/>
    <cellStyle name="Ênfase3 2 2_TRT1" xfId="0"/>
    <cellStyle name="Ênfase3 2 3" xfId="0"/>
    <cellStyle name="Ênfase3 2 4" xfId="0"/>
    <cellStyle name="Ênfase3 2 5" xfId="0"/>
    <cellStyle name="Ênfase3 2 6" xfId="0"/>
    <cellStyle name="Ênfase3 2_05_Impactos_Demais PLs_2013_Dados CNJ de jul-12" xfId="0"/>
    <cellStyle name="Ênfase3 3" xfId="0"/>
    <cellStyle name="Ênfase3 3 2" xfId="0"/>
    <cellStyle name="Ênfase3 3 3" xfId="0"/>
    <cellStyle name="Ênfase3 3 4" xfId="0"/>
    <cellStyle name="Ênfase3 3 5" xfId="0"/>
    <cellStyle name="Ênfase3 3_TRT1" xfId="0"/>
    <cellStyle name="Ênfase3 4" xfId="0"/>
    <cellStyle name="Ênfase3 4 2" xfId="0"/>
    <cellStyle name="Ênfase3 4 3" xfId="0"/>
    <cellStyle name="Ênfase3 4 4" xfId="0"/>
    <cellStyle name="Ênfase3 4 5" xfId="0"/>
    <cellStyle name="Ênfase3 4_TRT1" xfId="0"/>
    <cellStyle name="Ênfase4 2" xfId="0"/>
    <cellStyle name="Ênfase4 2 2" xfId="0"/>
    <cellStyle name="Ênfase4 2 2 2" xfId="0"/>
    <cellStyle name="Ênfase4 2 2 3" xfId="0"/>
    <cellStyle name="Ênfase4 2 2 4" xfId="0"/>
    <cellStyle name="Ênfase4 2 2 5" xfId="0"/>
    <cellStyle name="Ênfase4 2 2_TRT1" xfId="0"/>
    <cellStyle name="Ênfase4 2 3" xfId="0"/>
    <cellStyle name="Ênfase4 2 4" xfId="0"/>
    <cellStyle name="Ênfase4 2 5" xfId="0"/>
    <cellStyle name="Ênfase4 2 6" xfId="0"/>
    <cellStyle name="Ênfase4 2_05_Impactos_Demais PLs_2013_Dados CNJ de jul-12" xfId="0"/>
    <cellStyle name="Ênfase4 3" xfId="0"/>
    <cellStyle name="Ênfase4 3 2" xfId="0"/>
    <cellStyle name="Ênfase4 3 3" xfId="0"/>
    <cellStyle name="Ênfase4 3 4" xfId="0"/>
    <cellStyle name="Ênfase4 3 5" xfId="0"/>
    <cellStyle name="Ênfase4 3_TRT1" xfId="0"/>
    <cellStyle name="Ênfase4 4" xfId="0"/>
    <cellStyle name="Ênfase4 4 2" xfId="0"/>
    <cellStyle name="Ênfase4 4 3" xfId="0"/>
    <cellStyle name="Ênfase4 4 4" xfId="0"/>
    <cellStyle name="Ênfase4 4 5" xfId="0"/>
    <cellStyle name="Ênfase4 4_TRT1" xfId="0"/>
    <cellStyle name="Ênfase5 2" xfId="0"/>
    <cellStyle name="Ênfase5 2 2" xfId="0"/>
    <cellStyle name="Ênfase5 2 2 2" xfId="0"/>
    <cellStyle name="Ênfase5 2 2 3" xfId="0"/>
    <cellStyle name="Ênfase5 2 2 4" xfId="0"/>
    <cellStyle name="Ênfase5 2 2 5" xfId="0"/>
    <cellStyle name="Ênfase5 2 2_TRT1" xfId="0"/>
    <cellStyle name="Ênfase5 2 3" xfId="0"/>
    <cellStyle name="Ênfase5 2 4" xfId="0"/>
    <cellStyle name="Ênfase5 2 5" xfId="0"/>
    <cellStyle name="Ênfase5 2 6" xfId="0"/>
    <cellStyle name="Ênfase5 2_05_Impactos_Demais PLs_2013_Dados CNJ de jul-12" xfId="0"/>
    <cellStyle name="Ênfase5 3" xfId="0"/>
    <cellStyle name="Ênfase5 3 2" xfId="0"/>
    <cellStyle name="Ênfase5 3 3" xfId="0"/>
    <cellStyle name="Ênfase5 3 4" xfId="0"/>
    <cellStyle name="Ênfase5 3 5" xfId="0"/>
    <cellStyle name="Ênfase5 3_TRT1" xfId="0"/>
    <cellStyle name="Ênfase5 4" xfId="0"/>
    <cellStyle name="Ênfase5 4 2" xfId="0"/>
    <cellStyle name="Ênfase5 4 3" xfId="0"/>
    <cellStyle name="Ênfase5 4 4" xfId="0"/>
    <cellStyle name="Ênfase5 4 5" xfId="0"/>
    <cellStyle name="Ênfase5 4_TRT1" xfId="0"/>
    <cellStyle name="Ênfase6 2" xfId="0"/>
    <cellStyle name="Ênfase6 2 2" xfId="0"/>
    <cellStyle name="Ênfase6 2 2 2" xfId="0"/>
    <cellStyle name="Ênfase6 2 2 3" xfId="0"/>
    <cellStyle name="Ênfase6 2 2 4" xfId="0"/>
    <cellStyle name="Ênfase6 2 2 5" xfId="0"/>
    <cellStyle name="Ênfase6 2 2_TRT1" xfId="0"/>
    <cellStyle name="Ênfase6 2 3" xfId="0"/>
    <cellStyle name="Ênfase6 2 4" xfId="0"/>
    <cellStyle name="Ênfase6 2 5" xfId="0"/>
    <cellStyle name="Ênfase6 2 6" xfId="0"/>
    <cellStyle name="Ênfase6 2_05_Impactos_Demais PLs_2013_Dados CNJ de jul-12" xfId="0"/>
    <cellStyle name="Ênfase6 3" xfId="0"/>
    <cellStyle name="Ênfase6 3 2" xfId="0"/>
    <cellStyle name="Ênfase6 3 3" xfId="0"/>
    <cellStyle name="Ênfase6 3 4" xfId="0"/>
    <cellStyle name="Ênfase6 3 5" xfId="0"/>
    <cellStyle name="Ênfase6 3_TRT1" xfId="0"/>
    <cellStyle name="Ênfase6 4" xfId="0"/>
    <cellStyle name="Ênfase6 4 2" xfId="0"/>
    <cellStyle name="Ênfase6 4 3" xfId="0"/>
    <cellStyle name="Ênfase6 4 4" xfId="0"/>
    <cellStyle name="Ênfase6 4 5" xfId="0"/>
    <cellStyle name="Ênfase6 4_TRT1" xfId="0"/>
    <cellStyle name="Excel Built-in Explanatory Text" xfId="0"/>
  </cellStyles>
  <colors>
    <indexedColors>
      <rgbColor rgb="FF000000"/>
      <rgbColor rgb="FFFFFFFF"/>
      <rgbColor rgb="FFFF0000"/>
      <rgbColor rgb="FF00FF00"/>
      <rgbColor rgb="FF0000EE"/>
      <rgbColor rgb="FFFAC090"/>
      <rgbColor rgb="FFFFCCCC"/>
      <rgbColor rgb="FFD8D8D8"/>
      <rgbColor rgb="FFCC0000"/>
      <rgbColor rgb="FF008000"/>
      <rgbColor rgb="FF000080"/>
      <rgbColor rgb="FF808000"/>
      <rgbColor rgb="FF800080"/>
      <rgbColor rgb="FFB2B2B2"/>
      <rgbColor rgb="FFC0C0C0"/>
      <rgbColor rgb="FF808080"/>
      <rgbColor rgb="FF9999FF"/>
      <rgbColor rgb="FF996600"/>
      <rgbColor rgb="FFFFFFCC"/>
      <rgbColor rgb="FFCCFFFF"/>
      <rgbColor rgb="FF660066"/>
      <rgbColor rgb="FFFF8080"/>
      <rgbColor rgb="FF0066CC"/>
      <rgbColor rgb="FFCCCCFF"/>
      <rgbColor rgb="FF000080"/>
      <rgbColor rgb="FFDDDDDD"/>
      <rgbColor rgb="FFC3D69B"/>
      <rgbColor rgb="FFD9D9D9"/>
      <rgbColor rgb="FFFDEADA"/>
      <rgbColor rgb="FF800000"/>
      <rgbColor rgb="FFBFBFBF"/>
      <rgbColor rgb="FF0000FF"/>
      <rgbColor rgb="FFB9CDE5"/>
      <rgbColor rgb="FFDCE6F2"/>
      <rgbColor rgb="FFCCFFCC"/>
      <rgbColor rgb="FFFFFF99"/>
      <rgbColor rgb="FF99CCFF"/>
      <rgbColor rgb="FFFF99CC"/>
      <rgbColor rgb="FFCC99FF"/>
      <rgbColor rgb="FFFFCC99"/>
      <rgbColor rgb="FFA5A5A5"/>
      <rgbColor rgb="FF33CCCC"/>
      <rgbColor rgb="FFC4BD97"/>
      <rgbColor rgb="FFFFCC00"/>
      <rgbColor rgb="FFFF9900"/>
      <rgbColor rgb="FFFF6600"/>
      <rgbColor rgb="FF7F7F7F"/>
      <rgbColor rgb="FF969696"/>
      <rgbColor rgb="FF003366"/>
      <rgbColor rgb="FF339966"/>
      <rgbColor rgb="FF006600"/>
      <rgbColor rgb="FFEBF1DE"/>
      <rgbColor rgb="FF993300"/>
      <rgbColor rgb="FFA6A6A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sharedStrings" Target="sharedStrings.xm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comments" Target="../comments23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72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1.71"/>
    <col collapsed="false" customWidth="true" hidden="false" outlineLevel="0" max="2" min="2" style="0" width="4.43"/>
    <col collapsed="false" customWidth="true" hidden="false" outlineLevel="0" max="4" min="3" style="0" width="4.14"/>
    <col collapsed="false" customWidth="true" hidden="false" outlineLevel="0" max="5" min="5" style="0" width="6.28"/>
    <col collapsed="false" customWidth="true" hidden="false" outlineLevel="0" max="10" min="6" style="0" width="10.71"/>
    <col collapsed="false" customWidth="true" hidden="false" outlineLevel="0" max="11" min="11" style="0" width="11.42"/>
    <col collapsed="false" customWidth="true" hidden="false" outlineLevel="0" max="13" min="12" style="0" width="10.71"/>
    <col collapsed="false" customWidth="true" hidden="false" outlineLevel="0" max="14" min="14" style="0" width="11.42"/>
  </cols>
  <sheetData>
    <row r="1" customFormat="false" ht="12.75" hidden="false" customHeight="false" outlineLevel="0" collapsed="false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2.75" hidden="false" customHeight="false" outlineLevel="0" collapsed="false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12.75" hidden="false" customHeight="false" outlineLevel="0" collapsed="false"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12.75" hidden="false" customHeight="false" outlineLevel="0" collapsed="false">
      <c r="B4" s="3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customFormat="false" ht="36.75" hidden="false" customHeight="true" outlineLevel="0" collapsed="false">
      <c r="B5" s="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customFormat="false" ht="37.5" hidden="false" customHeight="true" outlineLevel="0" collapsed="false">
      <c r="B6" s="5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customFormat="false" ht="21" hidden="false" customHeight="true" outlineLevel="0" collapsed="false">
      <c r="B7" s="6" t="s">
        <v>6</v>
      </c>
      <c r="C7" s="6"/>
      <c r="D7" s="6"/>
      <c r="E7" s="6"/>
      <c r="F7" s="6" t="s">
        <v>7</v>
      </c>
      <c r="G7" s="6"/>
      <c r="H7" s="6"/>
      <c r="I7" s="6"/>
      <c r="J7" s="6"/>
      <c r="K7" s="6" t="s">
        <v>8</v>
      </c>
      <c r="L7" s="6"/>
      <c r="M7" s="6"/>
      <c r="N7" s="6"/>
    </row>
    <row r="8" customFormat="false" ht="15.75" hidden="false" customHeight="true" outlineLevel="0" collapsed="false">
      <c r="B8" s="6"/>
      <c r="C8" s="6"/>
      <c r="D8" s="6"/>
      <c r="E8" s="6"/>
      <c r="F8" s="6" t="s">
        <v>9</v>
      </c>
      <c r="G8" s="6"/>
      <c r="H8" s="6"/>
      <c r="I8" s="6" t="s">
        <v>10</v>
      </c>
      <c r="J8" s="6" t="s">
        <v>11</v>
      </c>
      <c r="K8" s="6" t="s">
        <v>12</v>
      </c>
      <c r="L8" s="6" t="s">
        <v>13</v>
      </c>
      <c r="M8" s="6" t="s">
        <v>11</v>
      </c>
      <c r="N8" s="6" t="s">
        <v>14</v>
      </c>
    </row>
    <row r="9" customFormat="false" ht="26.25" hidden="false" customHeight="true" outlineLevel="0" collapsed="false">
      <c r="B9" s="6"/>
      <c r="C9" s="6"/>
      <c r="D9" s="6"/>
      <c r="E9" s="6"/>
      <c r="F9" s="6" t="s">
        <v>15</v>
      </c>
      <c r="G9" s="6" t="s">
        <v>16</v>
      </c>
      <c r="H9" s="6" t="s">
        <v>17</v>
      </c>
      <c r="I9" s="6"/>
      <c r="J9" s="6"/>
      <c r="K9" s="6"/>
      <c r="L9" s="6"/>
      <c r="M9" s="6"/>
      <c r="N9" s="6"/>
    </row>
    <row r="10" customFormat="false" ht="12.75" hidden="false" customHeight="false" outlineLevel="0" collapsed="false">
      <c r="A10" s="7"/>
      <c r="B10" s="8"/>
      <c r="C10" s="9"/>
      <c r="D10" s="10"/>
      <c r="E10" s="11" t="n">
        <v>13</v>
      </c>
      <c r="F10" s="12" t="n">
        <f aca="false">SUM('tst:trt24'!f10)</f>
        <v>7807</v>
      </c>
      <c r="G10" s="12" t="n">
        <f aca="false">SUM('tst:trt24'!g10)</f>
        <v>34</v>
      </c>
      <c r="H10" s="12" t="n">
        <f aca="false">F10+G10</f>
        <v>7841</v>
      </c>
      <c r="I10" s="12" t="n">
        <f aca="false">SUM('tst:trt24'!i10)</f>
        <v>0</v>
      </c>
      <c r="J10" s="12" t="n">
        <f aca="false">H10+I10</f>
        <v>7841</v>
      </c>
      <c r="K10" s="13" t="n">
        <f aca="false">SUM('tst:trt24'!k10)</f>
        <v>6526</v>
      </c>
      <c r="L10" s="13" t="n">
        <f aca="false">SUM('tst:trt24'!l10)</f>
        <v>1220</v>
      </c>
      <c r="M10" s="14" t="n">
        <f aca="false">K10+L10</f>
        <v>7746</v>
      </c>
      <c r="N10" s="13" t="n">
        <f aca="false">SUM('tst:trt24'!n10)</f>
        <v>1415</v>
      </c>
    </row>
    <row r="11" customFormat="false" ht="12.75" hidden="false" customHeight="false" outlineLevel="0" collapsed="false">
      <c r="A11" s="7"/>
      <c r="B11" s="15" t="s">
        <v>18</v>
      </c>
      <c r="C11" s="16" t="s">
        <v>19</v>
      </c>
      <c r="D11" s="10"/>
      <c r="E11" s="11" t="n">
        <v>12</v>
      </c>
      <c r="F11" s="12" t="n">
        <f aca="false">SUM('tst:trt24'!f11)</f>
        <v>943</v>
      </c>
      <c r="G11" s="12" t="n">
        <f aca="false">SUM('tst:trt24'!g11)</f>
        <v>0</v>
      </c>
      <c r="H11" s="12" t="n">
        <f aca="false">F11+G11</f>
        <v>943</v>
      </c>
      <c r="I11" s="12" t="n">
        <f aca="false">SUM('tst:trt24'!i11)</f>
        <v>0</v>
      </c>
      <c r="J11" s="12" t="n">
        <f aca="false">H11+I11</f>
        <v>943</v>
      </c>
      <c r="K11" s="13" t="n">
        <f aca="false">SUM('tst:trt24'!k11)</f>
        <v>33</v>
      </c>
      <c r="L11" s="13" t="n">
        <f aca="false">SUM('tst:trt24'!l11)</f>
        <v>12</v>
      </c>
      <c r="M11" s="14" t="n">
        <f aca="false">K11+L11</f>
        <v>45</v>
      </c>
      <c r="N11" s="13" t="n">
        <f aca="false">SUM('tst:trt24'!n11)</f>
        <v>19</v>
      </c>
    </row>
    <row r="12" customFormat="false" ht="12.75" hidden="false" customHeight="false" outlineLevel="0" collapsed="false">
      <c r="A12" s="7"/>
      <c r="B12" s="15" t="s">
        <v>20</v>
      </c>
      <c r="C12" s="17"/>
      <c r="D12" s="18" t="s">
        <v>21</v>
      </c>
      <c r="E12" s="11" t="n">
        <v>11</v>
      </c>
      <c r="F12" s="12" t="n">
        <f aca="false">SUM('tst:trt24'!f12)</f>
        <v>1284</v>
      </c>
      <c r="G12" s="12" t="n">
        <f aca="false">SUM('tst:trt24'!g12)</f>
        <v>0</v>
      </c>
      <c r="H12" s="12" t="n">
        <f aca="false">F12+G12</f>
        <v>1284</v>
      </c>
      <c r="I12" s="12" t="n">
        <f aca="false">SUM('tst:trt24'!i12)</f>
        <v>0</v>
      </c>
      <c r="J12" s="12" t="n">
        <f aca="false">H12+I12</f>
        <v>1284</v>
      </c>
      <c r="K12" s="13" t="n">
        <f aca="false">SUM('tst:trt24'!k12)</f>
        <v>25</v>
      </c>
      <c r="L12" s="13" t="n">
        <f aca="false">SUM('tst:trt24'!l12)</f>
        <v>3</v>
      </c>
      <c r="M12" s="14" t="n">
        <f aca="false">K12+L12</f>
        <v>28</v>
      </c>
      <c r="N12" s="13" t="n">
        <f aca="false">SUM('tst:trt24'!n12)</f>
        <v>4</v>
      </c>
    </row>
    <row r="13" customFormat="false" ht="12.75" hidden="false" customHeight="false" outlineLevel="0" collapsed="false">
      <c r="A13" s="7"/>
      <c r="B13" s="15" t="s">
        <v>18</v>
      </c>
      <c r="C13" s="16"/>
      <c r="D13" s="18" t="s">
        <v>22</v>
      </c>
      <c r="E13" s="11" t="n">
        <v>10</v>
      </c>
      <c r="F13" s="12" t="n">
        <f aca="false">SUM('tst:trt24'!f13)</f>
        <v>1141</v>
      </c>
      <c r="G13" s="12" t="n">
        <f aca="false">SUM('tst:trt24'!g13)</f>
        <v>1</v>
      </c>
      <c r="H13" s="12" t="n">
        <f aca="false">F13+G13</f>
        <v>1142</v>
      </c>
      <c r="I13" s="12" t="n">
        <f aca="false">SUM('tst:trt24'!i13)</f>
        <v>0</v>
      </c>
      <c r="J13" s="12" t="n">
        <f aca="false">H13+I13</f>
        <v>1142</v>
      </c>
      <c r="K13" s="13" t="n">
        <f aca="false">SUM('tst:trt24'!k13)</f>
        <v>36</v>
      </c>
      <c r="L13" s="13" t="n">
        <f aca="false">SUM('tst:trt24'!l13)</f>
        <v>4</v>
      </c>
      <c r="M13" s="14" t="n">
        <f aca="false">K13+L13</f>
        <v>40</v>
      </c>
      <c r="N13" s="13" t="n">
        <f aca="false">SUM('tst:trt24'!n13)</f>
        <v>4</v>
      </c>
    </row>
    <row r="14" customFormat="false" ht="12.75" hidden="false" customHeight="false" outlineLevel="0" collapsed="false">
      <c r="A14" s="7"/>
      <c r="B14" s="15" t="s">
        <v>23</v>
      </c>
      <c r="C14" s="16"/>
      <c r="D14" s="18" t="s">
        <v>24</v>
      </c>
      <c r="E14" s="11" t="n">
        <v>9</v>
      </c>
      <c r="F14" s="12" t="n">
        <f aca="false">SUM('tst:trt24'!f14)</f>
        <v>849</v>
      </c>
      <c r="G14" s="12" t="n">
        <f aca="false">SUM('tst:trt24'!g14)</f>
        <v>0</v>
      </c>
      <c r="H14" s="12" t="n">
        <f aca="false">F14+G14</f>
        <v>849</v>
      </c>
      <c r="I14" s="12" t="n">
        <f aca="false">SUM('tst:trt24'!i14)</f>
        <v>0</v>
      </c>
      <c r="J14" s="12" t="n">
        <f aca="false">H14+I14</f>
        <v>849</v>
      </c>
      <c r="K14" s="13" t="n">
        <f aca="false">SUM('tst:trt24'!k14)</f>
        <v>13</v>
      </c>
      <c r="L14" s="13" t="n">
        <f aca="false">SUM('tst:trt24'!l14)</f>
        <v>4</v>
      </c>
      <c r="M14" s="14" t="n">
        <f aca="false">K14+L14</f>
        <v>17</v>
      </c>
      <c r="N14" s="13" t="n">
        <f aca="false">SUM('tst:trt24'!n14)</f>
        <v>5</v>
      </c>
    </row>
    <row r="15" customFormat="false" ht="12.75" hidden="false" customHeight="false" outlineLevel="0" collapsed="false">
      <c r="A15" s="7"/>
      <c r="B15" s="15" t="s">
        <v>25</v>
      </c>
      <c r="C15" s="16" t="s">
        <v>26</v>
      </c>
      <c r="D15" s="18" t="s">
        <v>27</v>
      </c>
      <c r="E15" s="11" t="n">
        <v>8</v>
      </c>
      <c r="F15" s="12" t="n">
        <f aca="false">SUM('tst:trt24'!f15)</f>
        <v>753</v>
      </c>
      <c r="G15" s="12" t="n">
        <f aca="false">SUM('tst:trt24'!g15)</f>
        <v>0</v>
      </c>
      <c r="H15" s="12" t="n">
        <f aca="false">F15+G15</f>
        <v>753</v>
      </c>
      <c r="I15" s="12" t="n">
        <f aca="false">SUM('tst:trt24'!i15)</f>
        <v>0</v>
      </c>
      <c r="J15" s="12" t="n">
        <f aca="false">H15+I15</f>
        <v>753</v>
      </c>
      <c r="K15" s="13" t="n">
        <f aca="false">SUM('tst:trt24'!k15)</f>
        <v>14</v>
      </c>
      <c r="L15" s="13" t="n">
        <f aca="false">SUM('tst:trt24'!l15)</f>
        <v>5</v>
      </c>
      <c r="M15" s="14" t="n">
        <f aca="false">K15+L15</f>
        <v>19</v>
      </c>
      <c r="N15" s="13" t="n">
        <f aca="false">SUM('tst:trt24'!n15)</f>
        <v>6</v>
      </c>
    </row>
    <row r="16" customFormat="false" ht="12.75" hidden="false" customHeight="false" outlineLevel="0" collapsed="false">
      <c r="A16" s="7"/>
      <c r="B16" s="15" t="s">
        <v>21</v>
      </c>
      <c r="C16" s="16"/>
      <c r="D16" s="18" t="s">
        <v>28</v>
      </c>
      <c r="E16" s="11" t="n">
        <v>7</v>
      </c>
      <c r="F16" s="12" t="n">
        <f aca="false">SUM('tst:trt24'!f16)</f>
        <v>478</v>
      </c>
      <c r="G16" s="12" t="n">
        <f aca="false">SUM('tst:trt24'!g16)</f>
        <v>0</v>
      </c>
      <c r="H16" s="12" t="n">
        <f aca="false">F16+G16</f>
        <v>478</v>
      </c>
      <c r="I16" s="12" t="n">
        <f aca="false">SUM('tst:trt24'!i16)</f>
        <v>0</v>
      </c>
      <c r="J16" s="12" t="n">
        <f aca="false">H16+I16</f>
        <v>478</v>
      </c>
      <c r="K16" s="13" t="n">
        <f aca="false">SUM('tst:trt24'!k16)</f>
        <v>12</v>
      </c>
      <c r="L16" s="13" t="n">
        <f aca="false">SUM('tst:trt24'!l16)</f>
        <v>7</v>
      </c>
      <c r="M16" s="14" t="n">
        <f aca="false">K16+L16</f>
        <v>19</v>
      </c>
      <c r="N16" s="13" t="n">
        <f aca="false">SUM('tst:trt24'!n16)</f>
        <v>9</v>
      </c>
    </row>
    <row r="17" customFormat="false" ht="12.75" hidden="false" customHeight="false" outlineLevel="0" collapsed="false">
      <c r="A17" s="7"/>
      <c r="B17" s="15" t="s">
        <v>29</v>
      </c>
      <c r="C17" s="17"/>
      <c r="D17" s="18" t="s">
        <v>25</v>
      </c>
      <c r="E17" s="11" t="n">
        <v>6</v>
      </c>
      <c r="F17" s="12" t="n">
        <f aca="false">SUM('tst:trt24'!f17)</f>
        <v>370</v>
      </c>
      <c r="G17" s="12" t="n">
        <f aca="false">SUM('tst:trt24'!g17)</f>
        <v>0</v>
      </c>
      <c r="H17" s="12" t="n">
        <f aca="false">F17+G17</f>
        <v>370</v>
      </c>
      <c r="I17" s="12" t="n">
        <f aca="false">SUM('tst:trt24'!i17)</f>
        <v>0</v>
      </c>
      <c r="J17" s="12" t="n">
        <f aca="false">H17+I17</f>
        <v>370</v>
      </c>
      <c r="K17" s="13" t="n">
        <f aca="false">SUM('tst:trt24'!k17)</f>
        <v>9</v>
      </c>
      <c r="L17" s="13" t="n">
        <f aca="false">SUM('tst:trt24'!l17)</f>
        <v>3</v>
      </c>
      <c r="M17" s="14" t="n">
        <f aca="false">K17+L17</f>
        <v>12</v>
      </c>
      <c r="N17" s="13" t="n">
        <f aca="false">SUM('tst:trt24'!n17)</f>
        <v>6</v>
      </c>
    </row>
    <row r="18" customFormat="false" ht="12.75" hidden="false" customHeight="false" outlineLevel="0" collapsed="false">
      <c r="A18" s="7"/>
      <c r="B18" s="15" t="s">
        <v>18</v>
      </c>
      <c r="C18" s="16"/>
      <c r="D18" s="18" t="s">
        <v>30</v>
      </c>
      <c r="E18" s="11" t="n">
        <v>5</v>
      </c>
      <c r="F18" s="12" t="n">
        <f aca="false">SUM('tst:trt24'!f18)</f>
        <v>294</v>
      </c>
      <c r="G18" s="12" t="n">
        <f aca="false">SUM('tst:trt24'!g18)</f>
        <v>12</v>
      </c>
      <c r="H18" s="12" t="n">
        <f aca="false">F18+G18</f>
        <v>306</v>
      </c>
      <c r="I18" s="12" t="n">
        <f aca="false">SUM('tst:trt24'!i18)</f>
        <v>0</v>
      </c>
      <c r="J18" s="12" t="n">
        <f aca="false">H18+I18</f>
        <v>306</v>
      </c>
      <c r="K18" s="13" t="n">
        <f aca="false">SUM('tst:trt24'!k18)</f>
        <v>7</v>
      </c>
      <c r="L18" s="13" t="n">
        <f aca="false">SUM('tst:trt24'!l18)</f>
        <v>6</v>
      </c>
      <c r="M18" s="14" t="n">
        <f aca="false">K18+L18</f>
        <v>13</v>
      </c>
      <c r="N18" s="13" t="n">
        <f aca="false">SUM('tst:trt24'!n18)</f>
        <v>6</v>
      </c>
    </row>
    <row r="19" customFormat="false" ht="12.75" hidden="false" customHeight="false" outlineLevel="0" collapsed="false">
      <c r="A19" s="7"/>
      <c r="B19" s="15"/>
      <c r="C19" s="16"/>
      <c r="D19" s="18" t="s">
        <v>28</v>
      </c>
      <c r="E19" s="11" t="n">
        <v>4</v>
      </c>
      <c r="F19" s="12" t="n">
        <f aca="false">SUM('tst:trt24'!f19)</f>
        <v>129</v>
      </c>
      <c r="G19" s="12" t="n">
        <f aca="false">SUM('tst:trt24'!g19)</f>
        <v>4</v>
      </c>
      <c r="H19" s="12" t="n">
        <f aca="false">F19+G19</f>
        <v>133</v>
      </c>
      <c r="I19" s="12" t="n">
        <f aca="false">SUM('tst:trt24'!i19)</f>
        <v>0</v>
      </c>
      <c r="J19" s="12" t="n">
        <f aca="false">H19+I19</f>
        <v>133</v>
      </c>
      <c r="K19" s="13" t="n">
        <f aca="false">SUM('tst:trt24'!k19)</f>
        <v>6</v>
      </c>
      <c r="L19" s="13" t="n">
        <f aca="false">SUM('tst:trt24'!l19)</f>
        <v>5</v>
      </c>
      <c r="M19" s="14" t="n">
        <f aca="false">K19+L19</f>
        <v>11</v>
      </c>
      <c r="N19" s="13" t="n">
        <f aca="false">SUM('tst:trt24'!n19)</f>
        <v>8</v>
      </c>
    </row>
    <row r="20" customFormat="false" ht="12.75" hidden="false" customHeight="false" outlineLevel="0" collapsed="false">
      <c r="A20" s="7"/>
      <c r="B20" s="15"/>
      <c r="C20" s="16" t="s">
        <v>18</v>
      </c>
      <c r="D20" s="10"/>
      <c r="E20" s="11" t="n">
        <v>3</v>
      </c>
      <c r="F20" s="12" t="n">
        <f aca="false">SUM('tst:trt24'!f20)</f>
        <v>0</v>
      </c>
      <c r="G20" s="12" t="n">
        <f aca="false">SUM('tst:trt24'!g20)</f>
        <v>66</v>
      </c>
      <c r="H20" s="12" t="n">
        <f aca="false">F20+G20</f>
        <v>66</v>
      </c>
      <c r="I20" s="12" t="n">
        <f aca="false">SUM('tst:trt24'!i20)</f>
        <v>0</v>
      </c>
      <c r="J20" s="12" t="n">
        <f aca="false">H20+I20</f>
        <v>66</v>
      </c>
      <c r="K20" s="13" t="n">
        <f aca="false">SUM('tst:trt24'!k20)</f>
        <v>3</v>
      </c>
      <c r="L20" s="13" t="n">
        <f aca="false">SUM('tst:trt24'!l20)</f>
        <v>3</v>
      </c>
      <c r="M20" s="14" t="n">
        <f aca="false">K20+L20</f>
        <v>6</v>
      </c>
      <c r="N20" s="13" t="n">
        <f aca="false">SUM('tst:trt24'!n20)</f>
        <v>3</v>
      </c>
    </row>
    <row r="21" customFormat="false" ht="12.75" hidden="false" customHeight="false" outlineLevel="0" collapsed="false">
      <c r="A21" s="7"/>
      <c r="B21" s="15"/>
      <c r="C21" s="16"/>
      <c r="D21" s="10"/>
      <c r="E21" s="11" t="n">
        <v>2</v>
      </c>
      <c r="F21" s="12" t="n">
        <f aca="false">SUM('tst:trt24'!f21)</f>
        <v>0</v>
      </c>
      <c r="G21" s="12" t="n">
        <f aca="false">SUM('tst:trt24'!g21)</f>
        <v>400</v>
      </c>
      <c r="H21" s="12" t="n">
        <f aca="false">F21+G21</f>
        <v>400</v>
      </c>
      <c r="I21" s="12" t="n">
        <f aca="false">SUM('tst:trt24'!i21)</f>
        <v>0</v>
      </c>
      <c r="J21" s="12" t="n">
        <f aca="false">H21+I21</f>
        <v>400</v>
      </c>
      <c r="K21" s="13" t="n">
        <f aca="false">SUM('tst:trt24'!k21)</f>
        <v>0</v>
      </c>
      <c r="L21" s="13" t="n">
        <f aca="false">SUM('tst:trt24'!l21)</f>
        <v>2</v>
      </c>
      <c r="M21" s="14" t="n">
        <f aca="false">K21+L21</f>
        <v>2</v>
      </c>
      <c r="N21" s="13" t="n">
        <f aca="false">SUM('tst:trt24'!n21)</f>
        <v>4</v>
      </c>
    </row>
    <row r="22" customFormat="false" ht="12.75" hidden="false" customHeight="false" outlineLevel="0" collapsed="false">
      <c r="A22" s="7"/>
      <c r="B22" s="19"/>
      <c r="C22" s="17"/>
      <c r="D22" s="10"/>
      <c r="E22" s="8" t="n">
        <v>1</v>
      </c>
      <c r="F22" s="12" t="n">
        <f aca="false">SUM('tst:trt24'!f22)</f>
        <v>0</v>
      </c>
      <c r="G22" s="12" t="n">
        <f aca="false">SUM('tst:trt24'!g22)</f>
        <v>298</v>
      </c>
      <c r="H22" s="12" t="n">
        <f aca="false">F22+G22</f>
        <v>298</v>
      </c>
      <c r="I22" s="12" t="n">
        <f aca="false">SUM('tst:trt24'!i22)</f>
        <v>1115</v>
      </c>
      <c r="J22" s="12" t="n">
        <f aca="false">H22+I22</f>
        <v>1413</v>
      </c>
      <c r="K22" s="13" t="n">
        <f aca="false">SUM('tst:trt24'!k22)</f>
        <v>3</v>
      </c>
      <c r="L22" s="13" t="n">
        <f aca="false">SUM('tst:trt24'!l22)</f>
        <v>3</v>
      </c>
      <c r="M22" s="14" t="n">
        <f aca="false">K22+L22</f>
        <v>6</v>
      </c>
      <c r="N22" s="13" t="n">
        <f aca="false">SUM('tst:trt24'!n22)</f>
        <v>3</v>
      </c>
    </row>
    <row r="23" customFormat="false" ht="19.5" hidden="false" customHeight="true" outlineLevel="0" collapsed="false">
      <c r="A23" s="7"/>
      <c r="B23" s="20" t="s">
        <v>31</v>
      </c>
      <c r="C23" s="20"/>
      <c r="D23" s="20"/>
      <c r="E23" s="20"/>
      <c r="F23" s="21" t="n">
        <f aca="false">SUM(F10:F22)</f>
        <v>14048</v>
      </c>
      <c r="G23" s="21" t="n">
        <f aca="false">SUM(G10:G22)</f>
        <v>815</v>
      </c>
      <c r="H23" s="22" t="n">
        <f aca="false">SUM(H10:H22)</f>
        <v>14863</v>
      </c>
      <c r="I23" s="21" t="n">
        <f aca="false">SUM(I10:I22)</f>
        <v>1115</v>
      </c>
      <c r="J23" s="22" t="n">
        <f aca="false">SUM(J10:J22)</f>
        <v>15978</v>
      </c>
      <c r="K23" s="23" t="n">
        <f aca="false">SUM(K10:K22)</f>
        <v>6687</v>
      </c>
      <c r="L23" s="23" t="n">
        <f aca="false">SUM(L10:L22)</f>
        <v>1277</v>
      </c>
      <c r="M23" s="21" t="n">
        <f aca="false">SUM(M10:M22)</f>
        <v>7964</v>
      </c>
      <c r="N23" s="21" t="n">
        <f aca="false">SUM(N10:N22)</f>
        <v>1492</v>
      </c>
    </row>
    <row r="24" customFormat="false" ht="12.75" hidden="false" customHeight="false" outlineLevel="0" collapsed="false">
      <c r="A24" s="7"/>
      <c r="B24" s="24"/>
      <c r="C24" s="24"/>
      <c r="D24" s="25"/>
      <c r="E24" s="26" t="n">
        <v>13</v>
      </c>
      <c r="F24" s="27" t="n">
        <f aca="false">SUM('tst:trt24'!f24)</f>
        <v>13523</v>
      </c>
      <c r="G24" s="27" t="n">
        <f aca="false">SUM('tst:trt24'!g24)</f>
        <v>195</v>
      </c>
      <c r="H24" s="27" t="n">
        <f aca="false">F24+G24</f>
        <v>13718</v>
      </c>
      <c r="I24" s="27" t="n">
        <f aca="false">SUM('tst:trt24'!i24)</f>
        <v>0</v>
      </c>
      <c r="J24" s="27" t="n">
        <f aca="false">H24+I24</f>
        <v>13718</v>
      </c>
      <c r="K24" s="28" t="n">
        <f aca="false">SUM('tst:trt24'!k24)</f>
        <v>7893</v>
      </c>
      <c r="L24" s="28" t="n">
        <f aca="false">SUM('tst:trt24'!l24)</f>
        <v>1259</v>
      </c>
      <c r="M24" s="28" t="n">
        <f aca="false">K24+L24</f>
        <v>9152</v>
      </c>
      <c r="N24" s="28" t="n">
        <f aca="false">SUM('tst:trt24'!n24)</f>
        <v>1512</v>
      </c>
    </row>
    <row r="25" customFormat="false" ht="12.75" hidden="false" customHeight="false" outlineLevel="0" collapsed="false">
      <c r="A25" s="7"/>
      <c r="B25" s="24"/>
      <c r="C25" s="24" t="s">
        <v>19</v>
      </c>
      <c r="D25" s="25"/>
      <c r="E25" s="29" t="n">
        <v>12</v>
      </c>
      <c r="F25" s="27" t="n">
        <f aca="false">SUM('tst:trt24'!f25)</f>
        <v>792</v>
      </c>
      <c r="G25" s="27" t="n">
        <f aca="false">SUM('tst:trt24'!g25)</f>
        <v>0</v>
      </c>
      <c r="H25" s="27" t="n">
        <f aca="false">F25+G25</f>
        <v>792</v>
      </c>
      <c r="I25" s="27" t="n">
        <f aca="false">SUM('tst:trt24'!i25)</f>
        <v>0</v>
      </c>
      <c r="J25" s="27" t="n">
        <f aca="false">H25+I25</f>
        <v>792</v>
      </c>
      <c r="K25" s="28" t="n">
        <f aca="false">SUM('tst:trt24'!k25)</f>
        <v>26</v>
      </c>
      <c r="L25" s="28" t="n">
        <f aca="false">SUM('tst:trt24'!l25)</f>
        <v>6</v>
      </c>
      <c r="M25" s="28" t="n">
        <f aca="false">K25+L25</f>
        <v>32</v>
      </c>
      <c r="N25" s="28" t="n">
        <f aca="false">SUM('tst:trt24'!n25)</f>
        <v>6</v>
      </c>
    </row>
    <row r="26" customFormat="false" ht="12.75" hidden="false" customHeight="false" outlineLevel="0" collapsed="false">
      <c r="A26" s="7"/>
      <c r="B26" s="24" t="s">
        <v>29</v>
      </c>
      <c r="C26" s="26"/>
      <c r="D26" s="25"/>
      <c r="E26" s="29" t="n">
        <v>11</v>
      </c>
      <c r="F26" s="27" t="n">
        <f aca="false">SUM('tst:trt24'!f26)</f>
        <v>994</v>
      </c>
      <c r="G26" s="27" t="n">
        <f aca="false">SUM('tst:trt24'!g26)</f>
        <v>0</v>
      </c>
      <c r="H26" s="27" t="n">
        <f aca="false">F26+G26</f>
        <v>994</v>
      </c>
      <c r="I26" s="27" t="n">
        <f aca="false">SUM('tst:trt24'!i26)</f>
        <v>0</v>
      </c>
      <c r="J26" s="27" t="n">
        <f aca="false">H26+I26</f>
        <v>994</v>
      </c>
      <c r="K26" s="28" t="n">
        <f aca="false">SUM('tst:trt24'!k26)</f>
        <v>33</v>
      </c>
      <c r="L26" s="28" t="n">
        <f aca="false">SUM('tst:trt24'!l26)</f>
        <v>9</v>
      </c>
      <c r="M26" s="28" t="n">
        <f aca="false">K26+L26</f>
        <v>42</v>
      </c>
      <c r="N26" s="28" t="n">
        <f aca="false">SUM('tst:trt24'!n26)</f>
        <v>10</v>
      </c>
    </row>
    <row r="27" customFormat="false" ht="12.75" hidden="false" customHeight="false" outlineLevel="0" collapsed="false">
      <c r="A27" s="7"/>
      <c r="B27" s="24" t="s">
        <v>32</v>
      </c>
      <c r="C27" s="24"/>
      <c r="D27" s="25" t="s">
        <v>33</v>
      </c>
      <c r="E27" s="29" t="n">
        <v>10</v>
      </c>
      <c r="F27" s="27" t="n">
        <f aca="false">SUM('tst:trt24'!f27)</f>
        <v>1101</v>
      </c>
      <c r="G27" s="27" t="n">
        <f aca="false">SUM('tst:trt24'!g27)</f>
        <v>0</v>
      </c>
      <c r="H27" s="27" t="n">
        <f aca="false">F27+G27</f>
        <v>1101</v>
      </c>
      <c r="I27" s="27" t="n">
        <f aca="false">SUM('tst:trt24'!i27)</f>
        <v>0</v>
      </c>
      <c r="J27" s="27" t="n">
        <f aca="false">H27+I27</f>
        <v>1101</v>
      </c>
      <c r="K27" s="28" t="n">
        <f aca="false">SUM('tst:trt24'!k27)</f>
        <v>26</v>
      </c>
      <c r="L27" s="28" t="n">
        <f aca="false">SUM('tst:trt24'!l27)</f>
        <v>11</v>
      </c>
      <c r="M27" s="28" t="n">
        <f aca="false">K27+L27</f>
        <v>37</v>
      </c>
      <c r="N27" s="28" t="n">
        <f aca="false">SUM('tst:trt24'!n27)</f>
        <v>14</v>
      </c>
    </row>
    <row r="28" customFormat="false" ht="12.75" hidden="false" customHeight="false" outlineLevel="0" collapsed="false">
      <c r="A28" s="7"/>
      <c r="B28" s="24" t="s">
        <v>19</v>
      </c>
      <c r="C28" s="24"/>
      <c r="D28" s="25" t="s">
        <v>32</v>
      </c>
      <c r="E28" s="29" t="n">
        <v>9</v>
      </c>
      <c r="F28" s="27" t="n">
        <f aca="false">SUM('tst:trt24'!f28)</f>
        <v>869</v>
      </c>
      <c r="G28" s="27" t="n">
        <f aca="false">SUM('tst:trt24'!g28)</f>
        <v>0</v>
      </c>
      <c r="H28" s="27" t="n">
        <f aca="false">F28+G28</f>
        <v>869</v>
      </c>
      <c r="I28" s="27" t="n">
        <f aca="false">SUM('tst:trt24'!i28)</f>
        <v>0</v>
      </c>
      <c r="J28" s="27" t="n">
        <f aca="false">H28+I28</f>
        <v>869</v>
      </c>
      <c r="K28" s="28" t="n">
        <f aca="false">SUM('tst:trt24'!k28)</f>
        <v>13</v>
      </c>
      <c r="L28" s="28" t="n">
        <f aca="false">SUM('tst:trt24'!l28)</f>
        <v>7</v>
      </c>
      <c r="M28" s="28" t="n">
        <f aca="false">K28+L28</f>
        <v>20</v>
      </c>
      <c r="N28" s="28" t="n">
        <f aca="false">SUM('tst:trt24'!n28)</f>
        <v>12</v>
      </c>
    </row>
    <row r="29" customFormat="false" ht="12.75" hidden="false" customHeight="false" outlineLevel="0" collapsed="false">
      <c r="A29" s="7"/>
      <c r="B29" s="24" t="s">
        <v>20</v>
      </c>
      <c r="C29" s="24" t="s">
        <v>26</v>
      </c>
      <c r="D29" s="25" t="s">
        <v>34</v>
      </c>
      <c r="E29" s="29" t="n">
        <v>8</v>
      </c>
      <c r="F29" s="27" t="n">
        <f aca="false">SUM('tst:trt24'!f29)</f>
        <v>966</v>
      </c>
      <c r="G29" s="27" t="n">
        <f aca="false">SUM('tst:trt24'!g29)</f>
        <v>0</v>
      </c>
      <c r="H29" s="27" t="n">
        <f aca="false">F29+G29</f>
        <v>966</v>
      </c>
      <c r="I29" s="27" t="n">
        <f aca="false">SUM('tst:trt24'!i29)</f>
        <v>0</v>
      </c>
      <c r="J29" s="27" t="n">
        <f aca="false">H29+I29</f>
        <v>966</v>
      </c>
      <c r="K29" s="28" t="n">
        <f aca="false">SUM('tst:trt24'!k29)</f>
        <v>10</v>
      </c>
      <c r="L29" s="28" t="n">
        <f aca="false">SUM('tst:trt24'!l29)</f>
        <v>6</v>
      </c>
      <c r="M29" s="28" t="n">
        <f aca="false">K29+L29</f>
        <v>16</v>
      </c>
      <c r="N29" s="28" t="n">
        <f aca="false">SUM('tst:trt24'!n29)</f>
        <v>8</v>
      </c>
    </row>
    <row r="30" customFormat="false" ht="12.75" hidden="false" customHeight="false" outlineLevel="0" collapsed="false">
      <c r="A30" s="7"/>
      <c r="B30" s="24" t="s">
        <v>25</v>
      </c>
      <c r="C30" s="24"/>
      <c r="D30" s="25" t="s">
        <v>25</v>
      </c>
      <c r="E30" s="29" t="n">
        <v>7</v>
      </c>
      <c r="F30" s="27" t="n">
        <f aca="false">SUM('tst:trt24'!f30)</f>
        <v>724</v>
      </c>
      <c r="G30" s="27" t="n">
        <f aca="false">SUM('tst:trt24'!g30)</f>
        <v>1</v>
      </c>
      <c r="H30" s="27" t="n">
        <f aca="false">F30+G30</f>
        <v>725</v>
      </c>
      <c r="I30" s="27" t="n">
        <f aca="false">SUM('tst:trt24'!i30)</f>
        <v>0</v>
      </c>
      <c r="J30" s="27" t="n">
        <f aca="false">H30+I30</f>
        <v>725</v>
      </c>
      <c r="K30" s="28" t="n">
        <f aca="false">SUM('tst:trt24'!k30)</f>
        <v>11</v>
      </c>
      <c r="L30" s="28" t="n">
        <f aca="false">SUM('tst:trt24'!l30)</f>
        <v>10</v>
      </c>
      <c r="M30" s="28" t="n">
        <f aca="false">K30+L30</f>
        <v>21</v>
      </c>
      <c r="N30" s="28" t="n">
        <f aca="false">SUM('tst:trt24'!n30)</f>
        <v>12</v>
      </c>
    </row>
    <row r="31" customFormat="false" ht="12.75" hidden="false" customHeight="false" outlineLevel="0" collapsed="false">
      <c r="A31" s="7"/>
      <c r="B31" s="24" t="s">
        <v>19</v>
      </c>
      <c r="C31" s="24"/>
      <c r="D31" s="25" t="s">
        <v>30</v>
      </c>
      <c r="E31" s="29" t="n">
        <v>6</v>
      </c>
      <c r="F31" s="27" t="n">
        <f aca="false">SUM('tst:trt24'!f31)</f>
        <v>503</v>
      </c>
      <c r="G31" s="27" t="n">
        <f aca="false">SUM('tst:trt24'!g31)</f>
        <v>0</v>
      </c>
      <c r="H31" s="27" t="n">
        <f aca="false">F31+G31</f>
        <v>503</v>
      </c>
      <c r="I31" s="27" t="n">
        <f aca="false">SUM('tst:trt24'!i31)</f>
        <v>0</v>
      </c>
      <c r="J31" s="27" t="n">
        <f aca="false">H31+I31</f>
        <v>503</v>
      </c>
      <c r="K31" s="28" t="n">
        <f aca="false">SUM('tst:trt24'!k31)</f>
        <v>7</v>
      </c>
      <c r="L31" s="28" t="n">
        <f aca="false">SUM('tst:trt24'!l31)</f>
        <v>13</v>
      </c>
      <c r="M31" s="28" t="n">
        <f aca="false">K31+L31</f>
        <v>20</v>
      </c>
      <c r="N31" s="28" t="n">
        <f aca="false">SUM('tst:trt24'!n31)</f>
        <v>17</v>
      </c>
    </row>
    <row r="32" customFormat="false" ht="12.75" hidden="false" customHeight="false" outlineLevel="0" collapsed="false">
      <c r="A32" s="7"/>
      <c r="B32" s="24" t="s">
        <v>30</v>
      </c>
      <c r="C32" s="30"/>
      <c r="D32" s="25"/>
      <c r="E32" s="29" t="n">
        <v>5</v>
      </c>
      <c r="F32" s="27" t="n">
        <f aca="false">SUM('tst:trt24'!f32)</f>
        <v>523</v>
      </c>
      <c r="G32" s="27" t="n">
        <f aca="false">SUM('tst:trt24'!g32)</f>
        <v>7</v>
      </c>
      <c r="H32" s="27" t="n">
        <f aca="false">F32+G32</f>
        <v>530</v>
      </c>
      <c r="I32" s="27" t="n">
        <f aca="false">SUM('tst:trt24'!i32)</f>
        <v>0</v>
      </c>
      <c r="J32" s="27" t="n">
        <f aca="false">H32+I32</f>
        <v>530</v>
      </c>
      <c r="K32" s="28" t="n">
        <f aca="false">SUM('tst:trt24'!k32)</f>
        <v>10</v>
      </c>
      <c r="L32" s="28" t="n">
        <f aca="false">SUM('tst:trt24'!l32)</f>
        <v>12</v>
      </c>
      <c r="M32" s="28" t="n">
        <f aca="false">K32+L32</f>
        <v>22</v>
      </c>
      <c r="N32" s="28" t="n">
        <f aca="false">SUM('tst:trt24'!n32)</f>
        <v>18</v>
      </c>
    </row>
    <row r="33" customFormat="false" ht="12.75" hidden="false" customHeight="false" outlineLevel="0" collapsed="false">
      <c r="A33" s="7"/>
      <c r="B33" s="24"/>
      <c r="C33" s="24"/>
      <c r="D33" s="25"/>
      <c r="E33" s="29" t="n">
        <v>4</v>
      </c>
      <c r="F33" s="27" t="n">
        <f aca="false">SUM('tst:trt24'!f33)</f>
        <v>140</v>
      </c>
      <c r="G33" s="27" t="n">
        <f aca="false">SUM('tst:trt24'!g33)</f>
        <v>6</v>
      </c>
      <c r="H33" s="27" t="n">
        <f aca="false">F33+G33</f>
        <v>146</v>
      </c>
      <c r="I33" s="27" t="n">
        <f aca="false">SUM('tst:trt24'!i33)</f>
        <v>0</v>
      </c>
      <c r="J33" s="27" t="n">
        <f aca="false">H33+I33</f>
        <v>146</v>
      </c>
      <c r="K33" s="28" t="n">
        <f aca="false">SUM('tst:trt24'!k33)</f>
        <v>6</v>
      </c>
      <c r="L33" s="28" t="n">
        <f aca="false">SUM('tst:trt24'!l33)</f>
        <v>6</v>
      </c>
      <c r="M33" s="28" t="n">
        <f aca="false">K33+L33</f>
        <v>12</v>
      </c>
      <c r="N33" s="28" t="n">
        <f aca="false">SUM('tst:trt24'!n33)</f>
        <v>7</v>
      </c>
    </row>
    <row r="34" customFormat="false" ht="12.75" hidden="false" customHeight="false" outlineLevel="0" collapsed="false">
      <c r="A34" s="7"/>
      <c r="B34" s="24"/>
      <c r="C34" s="24" t="s">
        <v>18</v>
      </c>
      <c r="D34" s="25"/>
      <c r="E34" s="29" t="n">
        <v>3</v>
      </c>
      <c r="F34" s="27" t="n">
        <f aca="false">SUM('tst:trt24'!f34)</f>
        <v>0</v>
      </c>
      <c r="G34" s="27" t="n">
        <f aca="false">SUM('tst:trt24'!g34)</f>
        <v>74</v>
      </c>
      <c r="H34" s="27" t="n">
        <f aca="false">F34+G34</f>
        <v>74</v>
      </c>
      <c r="I34" s="27" t="n">
        <f aca="false">SUM('tst:trt24'!i34)</f>
        <v>0</v>
      </c>
      <c r="J34" s="27" t="n">
        <f aca="false">H34+I34</f>
        <v>74</v>
      </c>
      <c r="K34" s="28" t="n">
        <f aca="false">SUM('tst:trt24'!k34)</f>
        <v>7</v>
      </c>
      <c r="L34" s="28" t="n">
        <f aca="false">SUM('tst:trt24'!l34)</f>
        <v>7</v>
      </c>
      <c r="M34" s="28" t="n">
        <f aca="false">K34+L34</f>
        <v>14</v>
      </c>
      <c r="N34" s="28" t="n">
        <f aca="false">SUM('tst:trt24'!n34)</f>
        <v>8</v>
      </c>
    </row>
    <row r="35" customFormat="false" ht="12.75" hidden="false" customHeight="false" outlineLevel="0" collapsed="false">
      <c r="A35" s="7"/>
      <c r="B35" s="24"/>
      <c r="C35" s="24"/>
      <c r="D35" s="25"/>
      <c r="E35" s="29" t="n">
        <v>2</v>
      </c>
      <c r="F35" s="27" t="n">
        <f aca="false">SUM('tst:trt24'!f35)</f>
        <v>0</v>
      </c>
      <c r="G35" s="27" t="n">
        <f aca="false">SUM('tst:trt24'!g35)</f>
        <v>361</v>
      </c>
      <c r="H35" s="27" t="n">
        <f aca="false">F35+G35</f>
        <v>361</v>
      </c>
      <c r="I35" s="27" t="n">
        <f aca="false">SUM('tst:trt24'!i35)</f>
        <v>0</v>
      </c>
      <c r="J35" s="27" t="n">
        <f aca="false">H35+I35</f>
        <v>361</v>
      </c>
      <c r="K35" s="28" t="n">
        <f aca="false">SUM('tst:trt24'!k35)</f>
        <v>2</v>
      </c>
      <c r="L35" s="28" t="n">
        <f aca="false">SUM('tst:trt24'!l35)</f>
        <v>6</v>
      </c>
      <c r="M35" s="28" t="n">
        <f aca="false">K35+L35</f>
        <v>8</v>
      </c>
      <c r="N35" s="28" t="n">
        <f aca="false">SUM('tst:trt24'!n35)</f>
        <v>7</v>
      </c>
    </row>
    <row r="36" customFormat="false" ht="12.75" hidden="false" customHeight="false" outlineLevel="0" collapsed="false">
      <c r="A36" s="7"/>
      <c r="B36" s="26"/>
      <c r="C36" s="26"/>
      <c r="D36" s="25"/>
      <c r="E36" s="30" t="n">
        <v>1</v>
      </c>
      <c r="F36" s="27" t="n">
        <f aca="false">SUM('tst:trt24'!f36)</f>
        <v>0</v>
      </c>
      <c r="G36" s="27" t="n">
        <f aca="false">SUM('tst:trt24'!g36)</f>
        <v>516</v>
      </c>
      <c r="H36" s="27" t="n">
        <f aca="false">F36+G36</f>
        <v>516</v>
      </c>
      <c r="I36" s="27" t="n">
        <f aca="false">SUM('tst:trt24'!i36)</f>
        <v>2759</v>
      </c>
      <c r="J36" s="27" t="n">
        <f aca="false">H36+I36</f>
        <v>3275</v>
      </c>
      <c r="K36" s="28" t="n">
        <f aca="false">SUM('tst:trt24'!k36)</f>
        <v>3</v>
      </c>
      <c r="L36" s="28" t="n">
        <f aca="false">SUM('tst:trt24'!l36)</f>
        <v>8</v>
      </c>
      <c r="M36" s="28" t="n">
        <f aca="false">K36+L36</f>
        <v>11</v>
      </c>
      <c r="N36" s="28" t="n">
        <f aca="false">SUM('tst:trt24'!n36)</f>
        <v>9</v>
      </c>
    </row>
    <row r="37" customFormat="false" ht="19.5" hidden="false" customHeight="true" outlineLevel="0" collapsed="false">
      <c r="A37" s="7"/>
      <c r="B37" s="31" t="s">
        <v>35</v>
      </c>
      <c r="C37" s="31"/>
      <c r="D37" s="31"/>
      <c r="E37" s="31"/>
      <c r="F37" s="32" t="n">
        <f aca="false">SUM(F24:F36)</f>
        <v>20135</v>
      </c>
      <c r="G37" s="32" t="n">
        <f aca="false">SUM(G24:G36)</f>
        <v>1160</v>
      </c>
      <c r="H37" s="32" t="n">
        <f aca="false">SUM(H24:H36)</f>
        <v>21295</v>
      </c>
      <c r="I37" s="32" t="n">
        <f aca="false">SUM(I24:I36)</f>
        <v>2759</v>
      </c>
      <c r="J37" s="32" t="n">
        <f aca="false">SUM(J24:J36)</f>
        <v>24054</v>
      </c>
      <c r="K37" s="32" t="n">
        <f aca="false">SUM(K24:K36)</f>
        <v>8047</v>
      </c>
      <c r="L37" s="32" t="n">
        <f aca="false">SUM(L24:L36)</f>
        <v>1360</v>
      </c>
      <c r="M37" s="32" t="n">
        <f aca="false">SUM(M24:M36)</f>
        <v>9407</v>
      </c>
      <c r="N37" s="32" t="n">
        <f aca="false">SUM(N24:N36)</f>
        <v>1640</v>
      </c>
      <c r="O37" s="33"/>
    </row>
    <row r="38" customFormat="false" ht="12.75" hidden="false" customHeight="false" outlineLevel="0" collapsed="false">
      <c r="A38" s="7"/>
      <c r="B38" s="34"/>
      <c r="C38" s="34"/>
      <c r="D38" s="35"/>
      <c r="E38" s="36" t="n">
        <v>13</v>
      </c>
      <c r="F38" s="37" t="n">
        <f aca="false">SUM('tst:trt24'!f38)</f>
        <v>403</v>
      </c>
      <c r="G38" s="37" t="n">
        <f aca="false">SUM('tst:trt24'!g38)</f>
        <v>0</v>
      </c>
      <c r="H38" s="37" t="n">
        <f aca="false">F38+G38</f>
        <v>403</v>
      </c>
      <c r="I38" s="37" t="n">
        <f aca="false">SUM('tst:trt24'!i38)</f>
        <v>0</v>
      </c>
      <c r="J38" s="37" t="n">
        <f aca="false">H38+I38</f>
        <v>403</v>
      </c>
      <c r="K38" s="38" t="n">
        <f aca="false">SUM('tst:trt24'!k38)</f>
        <v>118</v>
      </c>
      <c r="L38" s="38" t="n">
        <f aca="false">SUM('tst:trt24'!l38)</f>
        <v>26</v>
      </c>
      <c r="M38" s="38" t="n">
        <f aca="false">K38+L38</f>
        <v>144</v>
      </c>
      <c r="N38" s="38" t="n">
        <f aca="false">SUM('tst:trt24'!n38)</f>
        <v>33</v>
      </c>
    </row>
    <row r="39" customFormat="false" ht="12.75" hidden="false" customHeight="false" outlineLevel="0" collapsed="false">
      <c r="A39" s="7"/>
      <c r="B39" s="39" t="s">
        <v>18</v>
      </c>
      <c r="C39" s="39" t="s">
        <v>19</v>
      </c>
      <c r="D39" s="40" t="s">
        <v>36</v>
      </c>
      <c r="E39" s="36" t="n">
        <v>12</v>
      </c>
      <c r="F39" s="37" t="n">
        <f aca="false">SUM('tst:trt24'!f39)</f>
        <v>29</v>
      </c>
      <c r="G39" s="37" t="n">
        <f aca="false">SUM('tst:trt24'!g39)</f>
        <v>0</v>
      </c>
      <c r="H39" s="37" t="n">
        <f aca="false">F39+G39</f>
        <v>29</v>
      </c>
      <c r="I39" s="37" t="n">
        <f aca="false">SUM('tst:trt24'!i39)</f>
        <v>0</v>
      </c>
      <c r="J39" s="37" t="n">
        <f aca="false">H39+I39</f>
        <v>29</v>
      </c>
      <c r="K39" s="38" t="n">
        <f aca="false">SUM('tst:trt24'!k39)</f>
        <v>2</v>
      </c>
      <c r="L39" s="38" t="n">
        <f aca="false">SUM('tst:trt24'!l39)</f>
        <v>2</v>
      </c>
      <c r="M39" s="38" t="n">
        <f aca="false">K39+L39</f>
        <v>4</v>
      </c>
      <c r="N39" s="38" t="n">
        <f aca="false">SUM('tst:trt24'!n39)</f>
        <v>2</v>
      </c>
    </row>
    <row r="40" customFormat="false" ht="12.75" hidden="false" customHeight="false" outlineLevel="0" collapsed="false">
      <c r="A40" s="7"/>
      <c r="B40" s="39" t="s">
        <v>22</v>
      </c>
      <c r="C40" s="39"/>
      <c r="D40" s="40" t="s">
        <v>22</v>
      </c>
      <c r="E40" s="36" t="n">
        <v>11</v>
      </c>
      <c r="F40" s="37" t="n">
        <f aca="false">SUM('tst:trt24'!f40)</f>
        <v>54</v>
      </c>
      <c r="G40" s="37" t="n">
        <f aca="false">SUM('tst:trt24'!g40)</f>
        <v>0</v>
      </c>
      <c r="H40" s="37" t="n">
        <f aca="false">F40+G40</f>
        <v>54</v>
      </c>
      <c r="I40" s="37" t="n">
        <f aca="false">SUM('tst:trt24'!i40)</f>
        <v>0</v>
      </c>
      <c r="J40" s="37" t="n">
        <f aca="false">H40+I40</f>
        <v>54</v>
      </c>
      <c r="K40" s="38" t="n">
        <f aca="false">SUM('tst:trt24'!k40)</f>
        <v>1</v>
      </c>
      <c r="L40" s="38" t="n">
        <f aca="false">SUM('tst:trt24'!l40)</f>
        <v>0</v>
      </c>
      <c r="M40" s="38" t="n">
        <f aca="false">K40+L40</f>
        <v>1</v>
      </c>
      <c r="N40" s="38" t="n">
        <f aca="false">SUM('tst:trt24'!n40)</f>
        <v>0</v>
      </c>
    </row>
    <row r="41" customFormat="false" ht="12.75" hidden="false" customHeight="false" outlineLevel="0" collapsed="false">
      <c r="A41" s="7"/>
      <c r="B41" s="39" t="s">
        <v>37</v>
      </c>
      <c r="C41" s="34"/>
      <c r="D41" s="40" t="s">
        <v>20</v>
      </c>
      <c r="E41" s="36" t="n">
        <v>10</v>
      </c>
      <c r="F41" s="37" t="n">
        <f aca="false">SUM('tst:trt24'!f41)</f>
        <v>23</v>
      </c>
      <c r="G41" s="37" t="n">
        <f aca="false">SUM('tst:trt24'!g41)</f>
        <v>0</v>
      </c>
      <c r="H41" s="37" t="n">
        <f aca="false">F41+G41</f>
        <v>23</v>
      </c>
      <c r="I41" s="37" t="n">
        <f aca="false">SUM('tst:trt24'!i41)</f>
        <v>0</v>
      </c>
      <c r="J41" s="37" t="n">
        <f aca="false">H41+I41</f>
        <v>23</v>
      </c>
      <c r="K41" s="38" t="n">
        <f aca="false">SUM('tst:trt24'!k41)</f>
        <v>0</v>
      </c>
      <c r="L41" s="38" t="n">
        <f aca="false">SUM('tst:trt24'!l41)</f>
        <v>0</v>
      </c>
      <c r="M41" s="38" t="n">
        <f aca="false">K41+L41</f>
        <v>0</v>
      </c>
      <c r="N41" s="38" t="n">
        <f aca="false">SUM('tst:trt24'!n41)</f>
        <v>0</v>
      </c>
    </row>
    <row r="42" customFormat="false" ht="12.75" hidden="false" customHeight="false" outlineLevel="0" collapsed="false">
      <c r="A42" s="7"/>
      <c r="B42" s="39" t="s">
        <v>25</v>
      </c>
      <c r="C42" s="39"/>
      <c r="D42" s="40" t="s">
        <v>34</v>
      </c>
      <c r="E42" s="36" t="n">
        <v>9</v>
      </c>
      <c r="F42" s="37" t="n">
        <f aca="false">SUM('tst:trt24'!f42)</f>
        <v>31</v>
      </c>
      <c r="G42" s="37" t="n">
        <f aca="false">SUM('tst:trt24'!g42)</f>
        <v>0</v>
      </c>
      <c r="H42" s="37" t="n">
        <f aca="false">F42+G42</f>
        <v>31</v>
      </c>
      <c r="I42" s="37" t="n">
        <f aca="false">SUM('tst:trt24'!i42)</f>
        <v>0</v>
      </c>
      <c r="J42" s="37" t="n">
        <f aca="false">H42+I42</f>
        <v>31</v>
      </c>
      <c r="K42" s="38" t="n">
        <f aca="false">SUM('tst:trt24'!k42)</f>
        <v>0</v>
      </c>
      <c r="L42" s="38" t="n">
        <f aca="false">SUM('tst:trt24'!l42)</f>
        <v>0</v>
      </c>
      <c r="M42" s="38" t="n">
        <f aca="false">K42+L42</f>
        <v>0</v>
      </c>
      <c r="N42" s="38" t="n">
        <f aca="false">SUM('tst:trt24'!n42)</f>
        <v>0</v>
      </c>
    </row>
    <row r="43" customFormat="false" ht="12.75" hidden="false" customHeight="false" outlineLevel="0" collapsed="false">
      <c r="A43" s="7"/>
      <c r="B43" s="39" t="s">
        <v>23</v>
      </c>
      <c r="C43" s="39" t="s">
        <v>26</v>
      </c>
      <c r="D43" s="40" t="s">
        <v>18</v>
      </c>
      <c r="E43" s="36" t="n">
        <v>8</v>
      </c>
      <c r="F43" s="37" t="n">
        <f aca="false">SUM('tst:trt24'!f43)</f>
        <v>58</v>
      </c>
      <c r="G43" s="37" t="n">
        <f aca="false">SUM('tst:trt24'!g43)</f>
        <v>0</v>
      </c>
      <c r="H43" s="37" t="n">
        <f aca="false">F43+G43</f>
        <v>58</v>
      </c>
      <c r="I43" s="37" t="n">
        <f aca="false">SUM('tst:trt24'!i43)</f>
        <v>0</v>
      </c>
      <c r="J43" s="37" t="n">
        <f aca="false">H43+I43</f>
        <v>58</v>
      </c>
      <c r="K43" s="38" t="n">
        <f aca="false">SUM('tst:trt24'!k43)</f>
        <v>0</v>
      </c>
      <c r="L43" s="38" t="n">
        <f aca="false">SUM('tst:trt24'!l43)</f>
        <v>1</v>
      </c>
      <c r="M43" s="38" t="n">
        <f aca="false">K43+L43</f>
        <v>1</v>
      </c>
      <c r="N43" s="38" t="n">
        <f aca="false">SUM('tst:trt24'!n43)</f>
        <v>1</v>
      </c>
    </row>
    <row r="44" customFormat="false" ht="12.75" hidden="false" customHeight="false" outlineLevel="0" collapsed="false">
      <c r="A44" s="7"/>
      <c r="B44" s="39" t="s">
        <v>25</v>
      </c>
      <c r="C44" s="39"/>
      <c r="D44" s="40" t="s">
        <v>33</v>
      </c>
      <c r="E44" s="36" t="n">
        <v>7</v>
      </c>
      <c r="F44" s="37" t="n">
        <f aca="false">SUM('tst:trt24'!f44)</f>
        <v>31</v>
      </c>
      <c r="G44" s="37" t="n">
        <f aca="false">SUM('tst:trt24'!g44)</f>
        <v>0</v>
      </c>
      <c r="H44" s="37" t="n">
        <f aca="false">F44+G44</f>
        <v>31</v>
      </c>
      <c r="I44" s="37" t="n">
        <f aca="false">SUM('tst:trt24'!i44)</f>
        <v>0</v>
      </c>
      <c r="J44" s="37" t="n">
        <f aca="false">H44+I44</f>
        <v>31</v>
      </c>
      <c r="K44" s="38" t="n">
        <f aca="false">SUM('tst:trt24'!k44)</f>
        <v>0</v>
      </c>
      <c r="L44" s="38" t="n">
        <f aca="false">SUM('tst:trt24'!l44)</f>
        <v>1</v>
      </c>
      <c r="M44" s="38" t="n">
        <f aca="false">K44+L44</f>
        <v>1</v>
      </c>
      <c r="N44" s="38" t="n">
        <f aca="false">SUM('tst:trt24'!n44)</f>
        <v>1</v>
      </c>
    </row>
    <row r="45" customFormat="false" ht="12.75" hidden="false" customHeight="false" outlineLevel="0" collapsed="false">
      <c r="A45" s="7"/>
      <c r="B45" s="39" t="s">
        <v>18</v>
      </c>
      <c r="C45" s="39"/>
      <c r="D45" s="40" t="s">
        <v>27</v>
      </c>
      <c r="E45" s="36" t="n">
        <v>6</v>
      </c>
      <c r="F45" s="37" t="n">
        <f aca="false">SUM('tst:trt24'!f45)</f>
        <v>37</v>
      </c>
      <c r="G45" s="37" t="n">
        <f aca="false">SUM('tst:trt24'!g45)</f>
        <v>0</v>
      </c>
      <c r="H45" s="37" t="n">
        <f aca="false">F45+G45</f>
        <v>37</v>
      </c>
      <c r="I45" s="37" t="n">
        <f aca="false">SUM('tst:trt24'!i45)</f>
        <v>0</v>
      </c>
      <c r="J45" s="37" t="n">
        <f aca="false">H45+I45</f>
        <v>37</v>
      </c>
      <c r="K45" s="38" t="n">
        <f aca="false">SUM('tst:trt24'!k45)</f>
        <v>2</v>
      </c>
      <c r="L45" s="38" t="n">
        <f aca="false">SUM('tst:trt24'!l45)</f>
        <v>2</v>
      </c>
      <c r="M45" s="38" t="n">
        <f aca="false">K45+L45</f>
        <v>4</v>
      </c>
      <c r="N45" s="38" t="n">
        <f aca="false">SUM('tst:trt24'!n45)</f>
        <v>3</v>
      </c>
    </row>
    <row r="46" customFormat="false" ht="12.75" hidden="false" customHeight="false" outlineLevel="0" collapsed="false">
      <c r="A46" s="7"/>
      <c r="B46" s="39" t="s">
        <v>28</v>
      </c>
      <c r="C46" s="34"/>
      <c r="D46" s="40" t="s">
        <v>20</v>
      </c>
      <c r="E46" s="36" t="n">
        <v>5</v>
      </c>
      <c r="F46" s="37" t="n">
        <f aca="false">SUM('tst:trt24'!f46)</f>
        <v>8</v>
      </c>
      <c r="G46" s="37" t="n">
        <f aca="false">SUM('tst:trt24'!g46)</f>
        <v>0</v>
      </c>
      <c r="H46" s="37" t="n">
        <f aca="false">F46+G46</f>
        <v>8</v>
      </c>
      <c r="I46" s="37" t="n">
        <f aca="false">SUM('tst:trt24'!i46)</f>
        <v>0</v>
      </c>
      <c r="J46" s="37" t="n">
        <f aca="false">H46+I46</f>
        <v>8</v>
      </c>
      <c r="K46" s="38" t="n">
        <f aca="false">SUM('tst:trt24'!k46)</f>
        <v>1</v>
      </c>
      <c r="L46" s="38" t="n">
        <f aca="false">SUM('tst:trt24'!l46)</f>
        <v>0</v>
      </c>
      <c r="M46" s="38" t="n">
        <f aca="false">K46+L46</f>
        <v>1</v>
      </c>
      <c r="N46" s="38" t="n">
        <f aca="false">SUM('tst:trt24'!n46)</f>
        <v>0</v>
      </c>
    </row>
    <row r="47" customFormat="false" ht="12.75" hidden="false" customHeight="false" outlineLevel="0" collapsed="false">
      <c r="A47" s="7"/>
      <c r="B47" s="39"/>
      <c r="C47" s="39"/>
      <c r="D47" s="40" t="s">
        <v>29</v>
      </c>
      <c r="E47" s="36" t="n">
        <v>4</v>
      </c>
      <c r="F47" s="37" t="n">
        <f aca="false">SUM('tst:trt24'!f47)</f>
        <v>1</v>
      </c>
      <c r="G47" s="37" t="n">
        <f aca="false">SUM('tst:trt24'!g47)</f>
        <v>0</v>
      </c>
      <c r="H47" s="37" t="n">
        <f aca="false">F47+G47</f>
        <v>1</v>
      </c>
      <c r="I47" s="37" t="n">
        <f aca="false">SUM('tst:trt24'!i47)</f>
        <v>0</v>
      </c>
      <c r="J47" s="37" t="n">
        <f aca="false">H47+I47</f>
        <v>1</v>
      </c>
      <c r="K47" s="38" t="n">
        <f aca="false">SUM('tst:trt24'!k47)</f>
        <v>0</v>
      </c>
      <c r="L47" s="38" t="n">
        <f aca="false">SUM('tst:trt24'!l47)</f>
        <v>0</v>
      </c>
      <c r="M47" s="38" t="n">
        <f aca="false">K47+L47</f>
        <v>0</v>
      </c>
      <c r="N47" s="38" t="n">
        <f aca="false">SUM('tst:trt24'!n47)</f>
        <v>0</v>
      </c>
    </row>
    <row r="48" customFormat="false" ht="12.75" hidden="false" customHeight="false" outlineLevel="0" collapsed="false">
      <c r="A48" s="7"/>
      <c r="B48" s="39"/>
      <c r="C48" s="39" t="s">
        <v>18</v>
      </c>
      <c r="D48" s="40" t="s">
        <v>18</v>
      </c>
      <c r="E48" s="36" t="n">
        <v>3</v>
      </c>
      <c r="F48" s="37" t="n">
        <f aca="false">SUM('tst:trt24'!f48)</f>
        <v>0</v>
      </c>
      <c r="G48" s="37" t="n">
        <f aca="false">SUM('tst:trt24'!g48)</f>
        <v>0</v>
      </c>
      <c r="H48" s="37" t="n">
        <f aca="false">F48+G48</f>
        <v>0</v>
      </c>
      <c r="I48" s="37" t="n">
        <f aca="false">SUM('tst:trt24'!i48)</f>
        <v>0</v>
      </c>
      <c r="J48" s="37" t="n">
        <f aca="false">H48+I48</f>
        <v>0</v>
      </c>
      <c r="K48" s="38" t="n">
        <f aca="false">SUM('tst:trt24'!k48)</f>
        <v>0</v>
      </c>
      <c r="L48" s="38" t="n">
        <f aca="false">SUM('tst:trt24'!l48)</f>
        <v>0</v>
      </c>
      <c r="M48" s="38" t="n">
        <f aca="false">K48+L48</f>
        <v>0</v>
      </c>
      <c r="N48" s="38" t="n">
        <f aca="false">SUM('tst:trt24'!n48)</f>
        <v>0</v>
      </c>
    </row>
    <row r="49" customFormat="false" ht="12.75" hidden="false" customHeight="false" outlineLevel="0" collapsed="false">
      <c r="A49" s="7"/>
      <c r="B49" s="39"/>
      <c r="C49" s="39"/>
      <c r="D49" s="40" t="s">
        <v>23</v>
      </c>
      <c r="E49" s="36" t="n">
        <v>2</v>
      </c>
      <c r="F49" s="37" t="n">
        <f aca="false">SUM('tst:trt24'!f49)</f>
        <v>0</v>
      </c>
      <c r="G49" s="37" t="n">
        <f aca="false">SUM('tst:trt24'!g49)</f>
        <v>0</v>
      </c>
      <c r="H49" s="37" t="n">
        <f aca="false">F49+G49</f>
        <v>0</v>
      </c>
      <c r="I49" s="37" t="n">
        <f aca="false">SUM('tst:trt24'!i49)</f>
        <v>0</v>
      </c>
      <c r="J49" s="37" t="n">
        <f aca="false">H49+I49</f>
        <v>0</v>
      </c>
      <c r="K49" s="38" t="n">
        <f aca="false">SUM('tst:trt24'!k49)</f>
        <v>0</v>
      </c>
      <c r="L49" s="38" t="n">
        <f aca="false">SUM('tst:trt24'!l49)</f>
        <v>0</v>
      </c>
      <c r="M49" s="38" t="n">
        <f aca="false">K49+L49</f>
        <v>0</v>
      </c>
      <c r="N49" s="38" t="n">
        <f aca="false">SUM('tst:trt24'!n49)</f>
        <v>0</v>
      </c>
    </row>
    <row r="50" customFormat="false" ht="12.75" hidden="false" customHeight="false" outlineLevel="0" collapsed="false">
      <c r="A50" s="7"/>
      <c r="B50" s="41"/>
      <c r="C50" s="40"/>
      <c r="D50" s="41"/>
      <c r="E50" s="34" t="n">
        <v>1</v>
      </c>
      <c r="F50" s="37" t="n">
        <f aca="false">SUM('tst:trt24'!f50)</f>
        <v>0</v>
      </c>
      <c r="G50" s="37" t="n">
        <f aca="false">SUM('tst:trt24'!g50)</f>
        <v>7</v>
      </c>
      <c r="H50" s="42" t="n">
        <f aca="false">F50+G50</f>
        <v>7</v>
      </c>
      <c r="I50" s="37" t="n">
        <f aca="false">SUM('tst:trt24'!i50)</f>
        <v>154</v>
      </c>
      <c r="J50" s="42" t="n">
        <f aca="false">H50+I50</f>
        <v>161</v>
      </c>
      <c r="K50" s="38" t="n">
        <f aca="false">SUM('tst:trt24'!k50)</f>
        <v>1</v>
      </c>
      <c r="L50" s="38" t="n">
        <f aca="false">SUM('tst:trt24'!l50)</f>
        <v>2</v>
      </c>
      <c r="M50" s="43" t="n">
        <f aca="false">K50+L50</f>
        <v>3</v>
      </c>
      <c r="N50" s="38" t="n">
        <f aca="false">SUM('tst:trt24'!n50)</f>
        <v>2</v>
      </c>
    </row>
    <row r="51" customFormat="false" ht="19.5" hidden="false" customHeight="true" outlineLevel="0" collapsed="false">
      <c r="B51" s="44" t="s">
        <v>38</v>
      </c>
      <c r="C51" s="44"/>
      <c r="D51" s="44"/>
      <c r="E51" s="44"/>
      <c r="F51" s="45" t="n">
        <f aca="false">SUM(F38:F50)</f>
        <v>675</v>
      </c>
      <c r="G51" s="45" t="n">
        <f aca="false">SUM(G38:G50)</f>
        <v>7</v>
      </c>
      <c r="H51" s="45" t="n">
        <f aca="false">SUM(H38:H50)</f>
        <v>682</v>
      </c>
      <c r="I51" s="45" t="n">
        <f aca="false">SUM(I38:I50)</f>
        <v>154</v>
      </c>
      <c r="J51" s="45" t="n">
        <f aca="false">SUM(J38:J50)</f>
        <v>836</v>
      </c>
      <c r="K51" s="45" t="n">
        <f aca="false">SUM(K38:K50)</f>
        <v>125</v>
      </c>
      <c r="L51" s="45" t="n">
        <f aca="false">SUM(L38:L50)</f>
        <v>34</v>
      </c>
      <c r="M51" s="45" t="n">
        <f aca="false">SUM(M38:M50)</f>
        <v>159</v>
      </c>
      <c r="N51" s="45" t="n">
        <f aca="false">SUM(N38:N50)</f>
        <v>42</v>
      </c>
    </row>
    <row r="52" customFormat="false" ht="19.5" hidden="false" customHeight="true" outlineLevel="0" collapsed="false">
      <c r="B52" s="46" t="s">
        <v>39</v>
      </c>
      <c r="C52" s="46"/>
      <c r="D52" s="46"/>
      <c r="E52" s="46"/>
      <c r="F52" s="47" t="n">
        <f aca="false">SUM('tst:trt24'!f52)</f>
        <v>0</v>
      </c>
      <c r="G52" s="47" t="n">
        <f aca="false">SUM('tst:trt24'!g52)</f>
        <v>4</v>
      </c>
      <c r="H52" s="47" t="n">
        <f aca="false">SUM('tst:trt24'!h52)</f>
        <v>0</v>
      </c>
      <c r="I52" s="47" t="n">
        <f aca="false">SUM('tst:trt24'!i52)</f>
        <v>0</v>
      </c>
      <c r="J52" s="47" t="n">
        <f aca="false">SUM('tst:trt24'!j52)</f>
        <v>0</v>
      </c>
      <c r="K52" s="47" t="n">
        <f aca="false">SUM('tst:trt24'!k52)</f>
        <v>28</v>
      </c>
      <c r="L52" s="47" t="n">
        <f aca="false">SUM('tst:trt24'!l52)</f>
        <v>44</v>
      </c>
      <c r="M52" s="47" t="n">
        <f aca="false">SUM('tst:trt24'!m52)</f>
        <v>54</v>
      </c>
      <c r="N52" s="47" t="n">
        <f aca="false">SUM('tst:trt24'!n52)</f>
        <v>50</v>
      </c>
    </row>
    <row r="53" customFormat="false" ht="19.5" hidden="false" customHeight="true" outlineLevel="0" collapsed="false">
      <c r="B53" s="48" t="s">
        <v>40</v>
      </c>
      <c r="C53" s="48"/>
      <c r="D53" s="48"/>
      <c r="E53" s="48"/>
      <c r="F53" s="49" t="n">
        <f aca="false">+F23+F37+F51+F52</f>
        <v>34858</v>
      </c>
      <c r="G53" s="49" t="n">
        <f aca="false">+G23+G37+G51+G52</f>
        <v>1986</v>
      </c>
      <c r="H53" s="49" t="n">
        <f aca="false">+H23+H37+H51+H52</f>
        <v>36840</v>
      </c>
      <c r="I53" s="49" t="n">
        <f aca="false">+I23+I37+I51+I52</f>
        <v>4028</v>
      </c>
      <c r="J53" s="49" t="n">
        <f aca="false">+J23+J37+J51+J52</f>
        <v>40868</v>
      </c>
      <c r="K53" s="49" t="n">
        <f aca="false">+K23+K37+K51+K52</f>
        <v>14887</v>
      </c>
      <c r="L53" s="49" t="n">
        <f aca="false">+L23+L37+L51+L52</f>
        <v>2715</v>
      </c>
      <c r="M53" s="49" t="n">
        <f aca="false">K53+L53</f>
        <v>17602</v>
      </c>
      <c r="N53" s="49" t="n">
        <f aca="false">+N23+N37+N51+N52</f>
        <v>3224</v>
      </c>
    </row>
    <row r="54" customFormat="false" ht="12.75" hidden="false" customHeight="false" outlineLevel="0" collapsed="false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customFormat="false" ht="12.75" hidden="false" customHeight="false" outlineLevel="0" collapsed="false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customFormat="false" ht="12.75" hidden="false" customHeight="false" outlineLevel="0" collapsed="false">
      <c r="B56" s="50"/>
    </row>
    <row r="57" customFormat="false" ht="12.75" hidden="false" customHeight="false" outlineLevel="0" collapsed="false">
      <c r="B57" s="50"/>
    </row>
    <row r="58" customFormat="false" ht="12.75" hidden="false" customHeight="false" outlineLevel="0" collapsed="false">
      <c r="B58" s="50"/>
    </row>
    <row r="59" customFormat="false" ht="12.75" hidden="false" customHeight="false" outlineLevel="0" collapsed="false">
      <c r="B59" s="50"/>
    </row>
    <row r="60" customFormat="false" ht="12.75" hidden="false" customHeight="false" outlineLevel="0" collapsed="false">
      <c r="B60" s="50"/>
    </row>
    <row r="61" customFormat="false" ht="12.75" hidden="false" customHeight="false" outlineLevel="0" collapsed="false">
      <c r="B61" s="50"/>
    </row>
    <row r="62" customFormat="false" ht="12.75" hidden="false" customHeight="false" outlineLevel="0" collapsed="false">
      <c r="B62" s="50"/>
    </row>
    <row r="63" customFormat="false" ht="12.75" hidden="false" customHeight="false" outlineLevel="0" collapsed="false">
      <c r="B63" s="50"/>
    </row>
    <row r="64" customFormat="false" ht="12.75" hidden="false" customHeight="false" outlineLevel="0" collapsed="false">
      <c r="B64" s="51"/>
    </row>
    <row r="65" customFormat="false" ht="12.75" hidden="false" customHeight="false" outlineLevel="0" collapsed="false">
      <c r="C65" s="51"/>
      <c r="D65" s="51"/>
    </row>
    <row r="66" customFormat="false" ht="12.75" hidden="false" customHeight="false" outlineLevel="0" collapsed="false">
      <c r="C66" s="51"/>
      <c r="D66" s="51"/>
    </row>
    <row r="67" customFormat="false" ht="12.75" hidden="false" customHeight="false" outlineLevel="0" collapsed="false">
      <c r="C67" s="51"/>
      <c r="D67" s="51"/>
    </row>
    <row r="68" customFormat="false" ht="12.75" hidden="false" customHeight="false" outlineLevel="0" collapsed="false">
      <c r="C68" s="51"/>
      <c r="D68" s="51"/>
    </row>
    <row r="69" customFormat="false" ht="12.75" hidden="false" customHeight="false" outlineLevel="0" collapsed="false">
      <c r="C69" s="51"/>
      <c r="D69" s="51"/>
    </row>
    <row r="70" customFormat="false" ht="12.75" hidden="false" customHeight="false" outlineLevel="0" collapsed="false">
      <c r="C70" s="51"/>
      <c r="D70" s="51"/>
    </row>
    <row r="71" customFormat="false" ht="12.75" hidden="false" customHeight="false" outlineLevel="0" collapsed="false">
      <c r="C71" s="51"/>
    </row>
    <row r="72" customFormat="false" ht="12.75" hidden="false" customHeight="false" outlineLevel="0" collapsed="false">
      <c r="C72" s="51"/>
    </row>
  </sheetData>
  <mergeCells count="16"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53" t="s">
        <v>0</v>
      </c>
      <c r="C1" s="54"/>
      <c r="D1" s="54"/>
      <c r="E1" s="54"/>
      <c r="F1" s="54"/>
      <c r="G1" s="55"/>
      <c r="H1" s="55"/>
      <c r="I1" s="56"/>
      <c r="J1" s="57"/>
      <c r="K1" s="57"/>
      <c r="L1" s="57"/>
      <c r="M1" s="57"/>
      <c r="N1" s="57"/>
    </row>
    <row r="2" customFormat="false" ht="15" hidden="false" customHeight="false" outlineLevel="0" collapsed="false">
      <c r="B2" s="58" t="s">
        <v>54</v>
      </c>
      <c r="C2" s="59"/>
      <c r="D2" s="59"/>
      <c r="E2" s="59"/>
      <c r="F2" s="95" t="s">
        <v>64</v>
      </c>
      <c r="G2" s="59"/>
      <c r="H2" s="60"/>
      <c r="I2" s="61"/>
      <c r="J2" s="57"/>
      <c r="K2" s="57"/>
      <c r="L2" s="57"/>
      <c r="M2" s="57"/>
      <c r="N2" s="57"/>
    </row>
    <row r="3" customFormat="false" ht="12.75" hidden="false" customHeight="false" outlineLevel="0" collapsed="false">
      <c r="B3" s="58" t="s">
        <v>42</v>
      </c>
      <c r="C3" s="62" t="s">
        <v>56</v>
      </c>
      <c r="D3" s="62"/>
      <c r="E3" s="62"/>
      <c r="F3" s="62"/>
      <c r="G3" s="62"/>
      <c r="H3" s="62"/>
      <c r="I3" s="62"/>
    </row>
    <row r="4" customFormat="false" ht="12.75" hidden="false" customHeight="false" outlineLevel="0" collapsed="false">
      <c r="B4" s="63" t="s">
        <v>44</v>
      </c>
      <c r="C4" s="64"/>
      <c r="D4" s="65" t="n">
        <v>44926</v>
      </c>
      <c r="E4" s="66"/>
      <c r="F4" s="66"/>
      <c r="G4" s="67"/>
      <c r="H4" s="67"/>
      <c r="I4" s="68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96" t="s">
        <v>6</v>
      </c>
      <c r="C7" s="96"/>
      <c r="D7" s="96"/>
      <c r="E7" s="96"/>
      <c r="F7" s="96" t="s">
        <v>7</v>
      </c>
      <c r="G7" s="96"/>
      <c r="H7" s="96"/>
      <c r="I7" s="96"/>
      <c r="J7" s="96"/>
      <c r="K7" s="96" t="s">
        <v>8</v>
      </c>
      <c r="L7" s="96"/>
      <c r="M7" s="96"/>
      <c r="N7" s="96"/>
    </row>
    <row r="8" customFormat="false" ht="15" hidden="false" customHeight="true" outlineLevel="0" collapsed="false">
      <c r="B8" s="96"/>
      <c r="C8" s="96"/>
      <c r="D8" s="96"/>
      <c r="E8" s="96"/>
      <c r="F8" s="96" t="s">
        <v>9</v>
      </c>
      <c r="G8" s="96"/>
      <c r="H8" s="96"/>
      <c r="I8" s="96" t="s">
        <v>10</v>
      </c>
      <c r="J8" s="96" t="s">
        <v>11</v>
      </c>
      <c r="K8" s="96" t="s">
        <v>12</v>
      </c>
      <c r="L8" s="96" t="s">
        <v>13</v>
      </c>
      <c r="M8" s="96" t="s">
        <v>11</v>
      </c>
      <c r="N8" s="96" t="s">
        <v>14</v>
      </c>
    </row>
    <row r="9" customFormat="false" ht="24" hidden="false" customHeight="false" outlineLevel="0" collapsed="false">
      <c r="B9" s="96"/>
      <c r="C9" s="96"/>
      <c r="D9" s="96"/>
      <c r="E9" s="96"/>
      <c r="F9" s="96" t="s">
        <v>15</v>
      </c>
      <c r="G9" s="96" t="s">
        <v>16</v>
      </c>
      <c r="H9" s="96" t="s">
        <v>17</v>
      </c>
      <c r="I9" s="96"/>
      <c r="J9" s="96"/>
      <c r="K9" s="96"/>
      <c r="L9" s="96"/>
      <c r="M9" s="96"/>
      <c r="N9" s="96"/>
    </row>
    <row r="10" customFormat="false" ht="12.75" hidden="false" customHeight="false" outlineLevel="0" collapsed="false">
      <c r="B10" s="97"/>
      <c r="C10" s="98"/>
      <c r="D10" s="99"/>
      <c r="E10" s="100" t="n">
        <v>13</v>
      </c>
      <c r="F10" s="101" t="n">
        <v>166</v>
      </c>
      <c r="G10" s="101"/>
      <c r="H10" s="102" t="n">
        <v>166</v>
      </c>
      <c r="I10" s="101"/>
      <c r="J10" s="102" t="n">
        <v>166</v>
      </c>
      <c r="K10" s="136" t="n">
        <v>198</v>
      </c>
      <c r="L10" s="136" t="n">
        <v>36</v>
      </c>
      <c r="M10" s="137" t="n">
        <v>234</v>
      </c>
      <c r="N10" s="136" t="n">
        <v>43</v>
      </c>
    </row>
    <row r="11" customFormat="false" ht="12.75" hidden="false" customHeight="false" outlineLevel="0" collapsed="false">
      <c r="B11" s="105" t="s">
        <v>18</v>
      </c>
      <c r="C11" s="106" t="s">
        <v>19</v>
      </c>
      <c r="D11" s="99"/>
      <c r="E11" s="100" t="n">
        <v>12</v>
      </c>
      <c r="F11" s="101" t="n">
        <v>33</v>
      </c>
      <c r="G11" s="101"/>
      <c r="H11" s="102" t="n">
        <v>33</v>
      </c>
      <c r="I11" s="101"/>
      <c r="J11" s="102" t="n">
        <v>33</v>
      </c>
      <c r="K11" s="136" t="n">
        <v>1</v>
      </c>
      <c r="L11" s="136" t="n">
        <v>0</v>
      </c>
      <c r="M11" s="137" t="n">
        <v>1</v>
      </c>
      <c r="N11" s="136" t="n">
        <v>0</v>
      </c>
    </row>
    <row r="12" customFormat="false" ht="12.75" hidden="false" customHeight="false" outlineLevel="0" collapsed="false">
      <c r="B12" s="105" t="s">
        <v>20</v>
      </c>
      <c r="C12" s="107"/>
      <c r="D12" s="108" t="s">
        <v>21</v>
      </c>
      <c r="E12" s="100" t="n">
        <v>11</v>
      </c>
      <c r="F12" s="101" t="n">
        <v>8</v>
      </c>
      <c r="G12" s="101"/>
      <c r="H12" s="102" t="n">
        <v>8</v>
      </c>
      <c r="I12" s="101"/>
      <c r="J12" s="102" t="n">
        <v>8</v>
      </c>
      <c r="K12" s="136" t="n">
        <v>0</v>
      </c>
      <c r="L12" s="136" t="n">
        <v>0</v>
      </c>
      <c r="M12" s="137" t="n">
        <v>0</v>
      </c>
      <c r="N12" s="136" t="n">
        <v>0</v>
      </c>
    </row>
    <row r="13" customFormat="false" ht="12.75" hidden="false" customHeight="false" outlineLevel="0" collapsed="false">
      <c r="B13" s="105" t="s">
        <v>18</v>
      </c>
      <c r="C13" s="106"/>
      <c r="D13" s="108" t="s">
        <v>22</v>
      </c>
      <c r="E13" s="100" t="n">
        <v>10</v>
      </c>
      <c r="F13" s="101" t="n">
        <v>6</v>
      </c>
      <c r="G13" s="101"/>
      <c r="H13" s="102" t="n">
        <v>6</v>
      </c>
      <c r="I13" s="101"/>
      <c r="J13" s="102" t="n">
        <v>6</v>
      </c>
      <c r="K13" s="136" t="n">
        <v>0</v>
      </c>
      <c r="L13" s="136" t="n">
        <v>0</v>
      </c>
      <c r="M13" s="137" t="n">
        <v>0</v>
      </c>
      <c r="N13" s="136" t="n">
        <v>0</v>
      </c>
    </row>
    <row r="14" customFormat="false" ht="12.75" hidden="false" customHeight="false" outlineLevel="0" collapsed="false">
      <c r="B14" s="105" t="s">
        <v>23</v>
      </c>
      <c r="C14" s="106"/>
      <c r="D14" s="108" t="s">
        <v>24</v>
      </c>
      <c r="E14" s="100" t="n">
        <v>9</v>
      </c>
      <c r="F14" s="101" t="n">
        <v>65</v>
      </c>
      <c r="G14" s="101"/>
      <c r="H14" s="102" t="n">
        <v>65</v>
      </c>
      <c r="I14" s="101"/>
      <c r="J14" s="102" t="n">
        <v>65</v>
      </c>
      <c r="K14" s="136" t="n">
        <v>0</v>
      </c>
      <c r="L14" s="136" t="n">
        <v>0</v>
      </c>
      <c r="M14" s="137" t="n">
        <v>0</v>
      </c>
      <c r="N14" s="136" t="n">
        <v>0</v>
      </c>
    </row>
    <row r="15" customFormat="false" ht="12.75" hidden="false" customHeight="false" outlineLevel="0" collapsed="false">
      <c r="B15" s="105" t="s">
        <v>25</v>
      </c>
      <c r="C15" s="106" t="s">
        <v>26</v>
      </c>
      <c r="D15" s="108" t="s">
        <v>27</v>
      </c>
      <c r="E15" s="100" t="n">
        <v>8</v>
      </c>
      <c r="F15" s="101" t="n">
        <v>46</v>
      </c>
      <c r="G15" s="101"/>
      <c r="H15" s="102" t="n">
        <v>46</v>
      </c>
      <c r="I15" s="101"/>
      <c r="J15" s="102" t="n">
        <v>46</v>
      </c>
      <c r="K15" s="136" t="n">
        <v>0</v>
      </c>
      <c r="L15" s="136" t="n">
        <v>0</v>
      </c>
      <c r="M15" s="137" t="n">
        <v>0</v>
      </c>
      <c r="N15" s="136" t="n">
        <v>0</v>
      </c>
    </row>
    <row r="16" customFormat="false" ht="12.75" hidden="false" customHeight="false" outlineLevel="0" collapsed="false">
      <c r="B16" s="105" t="s">
        <v>21</v>
      </c>
      <c r="C16" s="106"/>
      <c r="D16" s="108" t="s">
        <v>28</v>
      </c>
      <c r="E16" s="100" t="n">
        <v>7</v>
      </c>
      <c r="F16" s="101" t="n">
        <v>23</v>
      </c>
      <c r="G16" s="101"/>
      <c r="H16" s="102" t="n">
        <v>23</v>
      </c>
      <c r="I16" s="101"/>
      <c r="J16" s="102" t="n">
        <v>23</v>
      </c>
      <c r="K16" s="136" t="n">
        <v>0</v>
      </c>
      <c r="L16" s="136" t="n">
        <v>0</v>
      </c>
      <c r="M16" s="137" t="n">
        <v>0</v>
      </c>
      <c r="N16" s="136" t="n">
        <v>0</v>
      </c>
    </row>
    <row r="17" customFormat="false" ht="12.75" hidden="false" customHeight="false" outlineLevel="0" collapsed="false">
      <c r="B17" s="105" t="s">
        <v>29</v>
      </c>
      <c r="C17" s="107"/>
      <c r="D17" s="108" t="s">
        <v>25</v>
      </c>
      <c r="E17" s="100" t="n">
        <v>6</v>
      </c>
      <c r="F17" s="101" t="n">
        <v>33</v>
      </c>
      <c r="G17" s="101"/>
      <c r="H17" s="102" t="n">
        <v>33</v>
      </c>
      <c r="I17" s="101"/>
      <c r="J17" s="102" t="n">
        <v>33</v>
      </c>
      <c r="K17" s="136" t="n">
        <v>0</v>
      </c>
      <c r="L17" s="136" t="n">
        <v>0</v>
      </c>
      <c r="M17" s="137" t="n">
        <v>0</v>
      </c>
      <c r="N17" s="136" t="n">
        <v>0</v>
      </c>
    </row>
    <row r="18" customFormat="false" ht="12.75" hidden="false" customHeight="false" outlineLevel="0" collapsed="false">
      <c r="B18" s="105" t="s">
        <v>18</v>
      </c>
      <c r="C18" s="106"/>
      <c r="D18" s="108" t="s">
        <v>30</v>
      </c>
      <c r="E18" s="100" t="n">
        <v>5</v>
      </c>
      <c r="F18" s="101" t="n">
        <v>13</v>
      </c>
      <c r="G18" s="101"/>
      <c r="H18" s="102" t="n">
        <v>13</v>
      </c>
      <c r="I18" s="101"/>
      <c r="J18" s="102" t="n">
        <v>13</v>
      </c>
      <c r="K18" s="136" t="n">
        <v>0</v>
      </c>
      <c r="L18" s="136" t="n">
        <v>0</v>
      </c>
      <c r="M18" s="137" t="n">
        <v>0</v>
      </c>
      <c r="N18" s="136" t="n">
        <v>0</v>
      </c>
    </row>
    <row r="19" customFormat="false" ht="12.75" hidden="false" customHeight="false" outlineLevel="0" collapsed="false">
      <c r="B19" s="105"/>
      <c r="C19" s="106"/>
      <c r="D19" s="108" t="s">
        <v>28</v>
      </c>
      <c r="E19" s="100" t="n">
        <v>4</v>
      </c>
      <c r="F19" s="101" t="n">
        <v>8</v>
      </c>
      <c r="G19" s="101"/>
      <c r="H19" s="102" t="n">
        <v>8</v>
      </c>
      <c r="I19" s="101"/>
      <c r="J19" s="102" t="n">
        <v>8</v>
      </c>
      <c r="K19" s="136" t="n">
        <v>1</v>
      </c>
      <c r="L19" s="136" t="n">
        <v>0</v>
      </c>
      <c r="M19" s="137" t="n">
        <v>1</v>
      </c>
      <c r="N19" s="136" t="n">
        <v>0</v>
      </c>
    </row>
    <row r="20" customFormat="false" ht="12.75" hidden="false" customHeight="false" outlineLevel="0" collapsed="false">
      <c r="B20" s="105"/>
      <c r="C20" s="106" t="s">
        <v>18</v>
      </c>
      <c r="D20" s="99"/>
      <c r="E20" s="100" t="n">
        <v>3</v>
      </c>
      <c r="F20" s="101" t="n">
        <v>0</v>
      </c>
      <c r="G20" s="101" t="n">
        <v>7</v>
      </c>
      <c r="H20" s="102" t="n">
        <v>7</v>
      </c>
      <c r="I20" s="101"/>
      <c r="J20" s="102" t="n">
        <v>7</v>
      </c>
      <c r="K20" s="136" t="n">
        <v>1</v>
      </c>
      <c r="L20" s="136" t="n">
        <v>0</v>
      </c>
      <c r="M20" s="137" t="n">
        <v>1</v>
      </c>
      <c r="N20" s="136" t="n">
        <v>0</v>
      </c>
    </row>
    <row r="21" customFormat="false" ht="12.75" hidden="false" customHeight="false" outlineLevel="0" collapsed="false">
      <c r="B21" s="105"/>
      <c r="C21" s="106"/>
      <c r="D21" s="99"/>
      <c r="E21" s="100" t="n">
        <v>2</v>
      </c>
      <c r="F21" s="101" t="n">
        <v>0</v>
      </c>
      <c r="G21" s="101" t="n">
        <v>45</v>
      </c>
      <c r="H21" s="102" t="n">
        <v>45</v>
      </c>
      <c r="I21" s="101"/>
      <c r="J21" s="102" t="n">
        <v>45</v>
      </c>
      <c r="K21" s="136" t="n">
        <v>0</v>
      </c>
      <c r="L21" s="136" t="n">
        <v>1</v>
      </c>
      <c r="M21" s="137" t="n">
        <v>1</v>
      </c>
      <c r="N21" s="136" t="n">
        <v>2</v>
      </c>
    </row>
    <row r="22" customFormat="false" ht="12.75" hidden="false" customHeight="false" outlineLevel="0" collapsed="false">
      <c r="B22" s="109"/>
      <c r="C22" s="107"/>
      <c r="D22" s="99"/>
      <c r="E22" s="97" t="n">
        <v>1</v>
      </c>
      <c r="F22" s="101" t="n">
        <v>0</v>
      </c>
      <c r="G22" s="101" t="n">
        <v>12</v>
      </c>
      <c r="H22" s="102" t="n">
        <v>12</v>
      </c>
      <c r="I22" s="101" t="n">
        <v>35</v>
      </c>
      <c r="J22" s="102" t="n">
        <v>47</v>
      </c>
      <c r="K22" s="136" t="n">
        <v>0</v>
      </c>
      <c r="L22" s="136" t="n">
        <v>0</v>
      </c>
      <c r="M22" s="137" t="n">
        <v>0</v>
      </c>
      <c r="N22" s="136" t="n">
        <v>0</v>
      </c>
    </row>
    <row r="23" customFormat="false" ht="15" hidden="false" customHeight="true" outlineLevel="0" collapsed="false">
      <c r="B23" s="100" t="s">
        <v>31</v>
      </c>
      <c r="C23" s="100"/>
      <c r="D23" s="100"/>
      <c r="E23" s="100"/>
      <c r="F23" s="102" t="n">
        <v>401</v>
      </c>
      <c r="G23" s="102" t="n">
        <v>64</v>
      </c>
      <c r="H23" s="110" t="n">
        <v>465</v>
      </c>
      <c r="I23" s="102" t="n">
        <v>35</v>
      </c>
      <c r="J23" s="110" t="n">
        <v>500</v>
      </c>
      <c r="K23" s="111" t="n">
        <v>201</v>
      </c>
      <c r="L23" s="111" t="n">
        <v>37</v>
      </c>
      <c r="M23" s="102" t="n">
        <v>238</v>
      </c>
      <c r="N23" s="102" t="n">
        <v>45</v>
      </c>
    </row>
    <row r="24" customFormat="false" ht="12.75" hidden="false" customHeight="false" outlineLevel="0" collapsed="false">
      <c r="B24" s="105"/>
      <c r="C24" s="105"/>
      <c r="D24" s="112"/>
      <c r="E24" s="109" t="n">
        <v>13</v>
      </c>
      <c r="F24" s="101" t="n">
        <v>434</v>
      </c>
      <c r="G24" s="101"/>
      <c r="H24" s="102" t="n">
        <v>434</v>
      </c>
      <c r="I24" s="101"/>
      <c r="J24" s="102" t="n">
        <v>434</v>
      </c>
      <c r="K24" s="136" t="n">
        <v>304</v>
      </c>
      <c r="L24" s="136" t="n">
        <v>97</v>
      </c>
      <c r="M24" s="138" t="n">
        <v>401</v>
      </c>
      <c r="N24" s="103" t="n">
        <v>117</v>
      </c>
    </row>
    <row r="25" customFormat="false" ht="12.75" hidden="false" customHeight="false" outlineLevel="0" collapsed="false">
      <c r="B25" s="105"/>
      <c r="C25" s="105" t="s">
        <v>19</v>
      </c>
      <c r="D25" s="112"/>
      <c r="E25" s="100" t="n">
        <v>12</v>
      </c>
      <c r="F25" s="101" t="n">
        <v>24</v>
      </c>
      <c r="G25" s="101"/>
      <c r="H25" s="102" t="n">
        <v>24</v>
      </c>
      <c r="I25" s="101"/>
      <c r="J25" s="102" t="n">
        <v>24</v>
      </c>
      <c r="K25" s="136" t="n">
        <v>1</v>
      </c>
      <c r="L25" s="136" t="n">
        <v>0</v>
      </c>
      <c r="M25" s="138" t="n">
        <v>1</v>
      </c>
      <c r="N25" s="103" t="n">
        <v>0</v>
      </c>
    </row>
    <row r="26" customFormat="false" ht="12.75" hidden="false" customHeight="false" outlineLevel="0" collapsed="false">
      <c r="B26" s="105" t="s">
        <v>29</v>
      </c>
      <c r="C26" s="109"/>
      <c r="D26" s="112"/>
      <c r="E26" s="100" t="n">
        <v>11</v>
      </c>
      <c r="F26" s="101" t="n">
        <v>15</v>
      </c>
      <c r="G26" s="101"/>
      <c r="H26" s="102" t="n">
        <v>15</v>
      </c>
      <c r="I26" s="101"/>
      <c r="J26" s="102" t="n">
        <v>15</v>
      </c>
      <c r="K26" s="136" t="n">
        <v>3</v>
      </c>
      <c r="L26" s="136" t="n">
        <v>0</v>
      </c>
      <c r="M26" s="138" t="n">
        <v>3</v>
      </c>
      <c r="N26" s="103" t="n">
        <v>0</v>
      </c>
    </row>
    <row r="27" customFormat="false" ht="12.75" hidden="false" customHeight="false" outlineLevel="0" collapsed="false">
      <c r="B27" s="105" t="s">
        <v>32</v>
      </c>
      <c r="C27" s="105"/>
      <c r="D27" s="112" t="s">
        <v>33</v>
      </c>
      <c r="E27" s="100" t="n">
        <v>10</v>
      </c>
      <c r="F27" s="101" t="n">
        <v>6</v>
      </c>
      <c r="G27" s="101"/>
      <c r="H27" s="102" t="n">
        <v>6</v>
      </c>
      <c r="I27" s="101"/>
      <c r="J27" s="102" t="n">
        <v>6</v>
      </c>
      <c r="K27" s="136" t="n">
        <v>0</v>
      </c>
      <c r="L27" s="136" t="n">
        <v>0</v>
      </c>
      <c r="M27" s="138" t="n">
        <v>0</v>
      </c>
      <c r="N27" s="103" t="n">
        <v>0</v>
      </c>
    </row>
    <row r="28" customFormat="false" ht="12.75" hidden="false" customHeight="false" outlineLevel="0" collapsed="false">
      <c r="B28" s="105" t="s">
        <v>19</v>
      </c>
      <c r="C28" s="105"/>
      <c r="D28" s="112" t="s">
        <v>32</v>
      </c>
      <c r="E28" s="100" t="n">
        <v>9</v>
      </c>
      <c r="F28" s="101" t="n">
        <v>49</v>
      </c>
      <c r="G28" s="101"/>
      <c r="H28" s="102" t="n">
        <v>49</v>
      </c>
      <c r="I28" s="101"/>
      <c r="J28" s="102" t="n">
        <v>49</v>
      </c>
      <c r="K28" s="136" t="n">
        <v>0</v>
      </c>
      <c r="L28" s="136" t="n">
        <v>0</v>
      </c>
      <c r="M28" s="138" t="n">
        <v>0</v>
      </c>
      <c r="N28" s="103" t="n">
        <v>0</v>
      </c>
    </row>
    <row r="29" customFormat="false" ht="12.75" hidden="false" customHeight="false" outlineLevel="0" collapsed="false">
      <c r="B29" s="105" t="s">
        <v>20</v>
      </c>
      <c r="C29" s="105" t="s">
        <v>26</v>
      </c>
      <c r="D29" s="112" t="s">
        <v>34</v>
      </c>
      <c r="E29" s="100" t="n">
        <v>8</v>
      </c>
      <c r="F29" s="101" t="n">
        <v>50</v>
      </c>
      <c r="G29" s="101"/>
      <c r="H29" s="102" t="n">
        <v>50</v>
      </c>
      <c r="I29" s="101"/>
      <c r="J29" s="102" t="n">
        <v>50</v>
      </c>
      <c r="K29" s="136" t="n">
        <v>0</v>
      </c>
      <c r="L29" s="136" t="n">
        <v>0</v>
      </c>
      <c r="M29" s="138" t="n">
        <v>0</v>
      </c>
      <c r="N29" s="103" t="n">
        <v>0</v>
      </c>
    </row>
    <row r="30" customFormat="false" ht="12.75" hidden="false" customHeight="false" outlineLevel="0" collapsed="false">
      <c r="B30" s="105" t="s">
        <v>25</v>
      </c>
      <c r="C30" s="105"/>
      <c r="D30" s="112" t="s">
        <v>25</v>
      </c>
      <c r="E30" s="100" t="n">
        <v>7</v>
      </c>
      <c r="F30" s="101" t="n">
        <v>19</v>
      </c>
      <c r="G30" s="101"/>
      <c r="H30" s="102" t="n">
        <v>19</v>
      </c>
      <c r="I30" s="101"/>
      <c r="J30" s="102" t="n">
        <v>19</v>
      </c>
      <c r="K30" s="136" t="n">
        <v>0</v>
      </c>
      <c r="L30" s="136" t="n">
        <v>0</v>
      </c>
      <c r="M30" s="138" t="n">
        <v>0</v>
      </c>
      <c r="N30" s="103" t="n">
        <v>0</v>
      </c>
    </row>
    <row r="31" customFormat="false" ht="12.75" hidden="false" customHeight="false" outlineLevel="0" collapsed="false">
      <c r="B31" s="105" t="s">
        <v>19</v>
      </c>
      <c r="C31" s="105"/>
      <c r="D31" s="112" t="s">
        <v>30</v>
      </c>
      <c r="E31" s="100" t="n">
        <v>6</v>
      </c>
      <c r="F31" s="101" t="n">
        <v>36</v>
      </c>
      <c r="G31" s="101"/>
      <c r="H31" s="102" t="n">
        <v>36</v>
      </c>
      <c r="I31" s="101"/>
      <c r="J31" s="102" t="n">
        <v>36</v>
      </c>
      <c r="K31" s="136" t="n">
        <v>0</v>
      </c>
      <c r="L31" s="136" t="n">
        <v>1</v>
      </c>
      <c r="M31" s="138" t="n">
        <v>1</v>
      </c>
      <c r="N31" s="103" t="n">
        <v>2</v>
      </c>
    </row>
    <row r="32" customFormat="false" ht="12.75" hidden="false" customHeight="false" outlineLevel="0" collapsed="false">
      <c r="B32" s="105" t="s">
        <v>30</v>
      </c>
      <c r="C32" s="97"/>
      <c r="D32" s="112"/>
      <c r="E32" s="100" t="n">
        <v>5</v>
      </c>
      <c r="F32" s="101" t="n">
        <v>31</v>
      </c>
      <c r="G32" s="101"/>
      <c r="H32" s="102" t="n">
        <v>31</v>
      </c>
      <c r="I32" s="101"/>
      <c r="J32" s="102" t="n">
        <v>31</v>
      </c>
      <c r="K32" s="136" t="n">
        <v>1</v>
      </c>
      <c r="L32" s="136" t="n">
        <v>0</v>
      </c>
      <c r="M32" s="138" t="n">
        <v>1</v>
      </c>
      <c r="N32" s="103" t="n">
        <v>0</v>
      </c>
    </row>
    <row r="33" customFormat="false" ht="12.75" hidden="false" customHeight="false" outlineLevel="0" collapsed="false">
      <c r="B33" s="105"/>
      <c r="C33" s="105"/>
      <c r="D33" s="112"/>
      <c r="E33" s="100" t="n">
        <v>4</v>
      </c>
      <c r="F33" s="101" t="n">
        <v>9</v>
      </c>
      <c r="G33" s="101"/>
      <c r="H33" s="102" t="n">
        <v>9</v>
      </c>
      <c r="I33" s="101"/>
      <c r="J33" s="102" t="n">
        <v>9</v>
      </c>
      <c r="K33" s="136" t="n">
        <v>2</v>
      </c>
      <c r="L33" s="136" t="n">
        <v>0</v>
      </c>
      <c r="M33" s="138" t="n">
        <v>2</v>
      </c>
      <c r="N33" s="103" t="n">
        <v>0</v>
      </c>
    </row>
    <row r="34" customFormat="false" ht="12.75" hidden="false" customHeight="false" outlineLevel="0" collapsed="false">
      <c r="B34" s="105"/>
      <c r="C34" s="105" t="s">
        <v>18</v>
      </c>
      <c r="D34" s="112"/>
      <c r="E34" s="100" t="n">
        <v>3</v>
      </c>
      <c r="F34" s="101" t="n">
        <v>0</v>
      </c>
      <c r="G34" s="101" t="n">
        <v>0</v>
      </c>
      <c r="H34" s="102" t="n">
        <v>0</v>
      </c>
      <c r="I34" s="101"/>
      <c r="J34" s="102" t="n">
        <v>0</v>
      </c>
      <c r="K34" s="136" t="n">
        <v>0</v>
      </c>
      <c r="L34" s="136" t="n">
        <v>0</v>
      </c>
      <c r="M34" s="138" t="n">
        <v>0</v>
      </c>
      <c r="N34" s="103" t="n">
        <v>0</v>
      </c>
    </row>
    <row r="35" customFormat="false" ht="12.75" hidden="false" customHeight="false" outlineLevel="0" collapsed="false">
      <c r="B35" s="105"/>
      <c r="C35" s="105"/>
      <c r="D35" s="112"/>
      <c r="E35" s="100" t="n">
        <v>2</v>
      </c>
      <c r="F35" s="101" t="n">
        <v>0</v>
      </c>
      <c r="G35" s="101" t="n">
        <v>38</v>
      </c>
      <c r="H35" s="102" t="n">
        <v>38</v>
      </c>
      <c r="I35" s="101"/>
      <c r="J35" s="102" t="n">
        <v>38</v>
      </c>
      <c r="K35" s="136" t="n">
        <v>0</v>
      </c>
      <c r="L35" s="136" t="n">
        <v>0</v>
      </c>
      <c r="M35" s="138" t="n">
        <v>0</v>
      </c>
      <c r="N35" s="103" t="n">
        <v>0</v>
      </c>
    </row>
    <row r="36" customFormat="false" ht="12.75" hidden="false" customHeight="false" outlineLevel="0" collapsed="false">
      <c r="B36" s="109"/>
      <c r="C36" s="109"/>
      <c r="D36" s="112"/>
      <c r="E36" s="97" t="n">
        <v>1</v>
      </c>
      <c r="F36" s="101" t="n">
        <v>0</v>
      </c>
      <c r="G36" s="101" t="n">
        <v>17</v>
      </c>
      <c r="H36" s="102" t="n">
        <v>17</v>
      </c>
      <c r="I36" s="101" t="n">
        <v>116</v>
      </c>
      <c r="J36" s="102" t="n">
        <v>133</v>
      </c>
      <c r="K36" s="136" t="n">
        <v>1</v>
      </c>
      <c r="L36" s="136" t="n">
        <v>2</v>
      </c>
      <c r="M36" s="138" t="n">
        <v>3</v>
      </c>
      <c r="N36" s="103" t="n">
        <v>3</v>
      </c>
    </row>
    <row r="37" customFormat="false" ht="15" hidden="false" customHeight="true" outlineLevel="0" collapsed="false">
      <c r="B37" s="140" t="s">
        <v>35</v>
      </c>
      <c r="C37" s="140"/>
      <c r="D37" s="140"/>
      <c r="E37" s="140"/>
      <c r="F37" s="111" t="n">
        <v>673</v>
      </c>
      <c r="G37" s="102" t="n">
        <v>55</v>
      </c>
      <c r="H37" s="114" t="n">
        <v>728</v>
      </c>
      <c r="I37" s="115" t="n">
        <v>116</v>
      </c>
      <c r="J37" s="110" t="n">
        <v>844</v>
      </c>
      <c r="K37" s="111" t="n">
        <v>312</v>
      </c>
      <c r="L37" s="102" t="n">
        <v>100</v>
      </c>
      <c r="M37" s="110" t="n">
        <v>412</v>
      </c>
      <c r="N37" s="111" t="n">
        <v>122</v>
      </c>
    </row>
    <row r="38" customFormat="false" ht="12.75" hidden="false" customHeight="false" outlineLevel="0" collapsed="false">
      <c r="B38" s="97"/>
      <c r="C38" s="97"/>
      <c r="D38" s="116"/>
      <c r="E38" s="100" t="n">
        <v>13</v>
      </c>
      <c r="F38" s="101" t="n">
        <v>1</v>
      </c>
      <c r="G38" s="101"/>
      <c r="H38" s="102" t="n">
        <v>1</v>
      </c>
      <c r="I38" s="101"/>
      <c r="J38" s="102" t="n">
        <v>1</v>
      </c>
      <c r="K38" s="103" t="n">
        <v>2</v>
      </c>
      <c r="L38" s="103" t="n">
        <v>1</v>
      </c>
      <c r="M38" s="138" t="n">
        <v>3</v>
      </c>
      <c r="N38" s="103" t="n">
        <v>1</v>
      </c>
    </row>
    <row r="39" customFormat="false" ht="12.75" hidden="false" customHeight="false" outlineLevel="0" collapsed="false">
      <c r="B39" s="105" t="s">
        <v>18</v>
      </c>
      <c r="C39" s="105" t="s">
        <v>19</v>
      </c>
      <c r="D39" s="112" t="s">
        <v>36</v>
      </c>
      <c r="E39" s="100" t="n">
        <v>12</v>
      </c>
      <c r="F39" s="101" t="n">
        <v>0</v>
      </c>
      <c r="G39" s="101"/>
      <c r="H39" s="102" t="n">
        <v>0</v>
      </c>
      <c r="I39" s="101"/>
      <c r="J39" s="102" t="n">
        <v>0</v>
      </c>
      <c r="K39" s="103" t="n">
        <v>0</v>
      </c>
      <c r="L39" s="103" t="n">
        <v>0</v>
      </c>
      <c r="M39" s="138" t="n">
        <v>0</v>
      </c>
      <c r="N39" s="103" t="n">
        <v>0</v>
      </c>
    </row>
    <row r="40" customFormat="false" ht="12.75" hidden="false" customHeight="false" outlineLevel="0" collapsed="false">
      <c r="B40" s="105" t="s">
        <v>22</v>
      </c>
      <c r="C40" s="105"/>
      <c r="D40" s="112" t="s">
        <v>22</v>
      </c>
      <c r="E40" s="100" t="n">
        <v>11</v>
      </c>
      <c r="F40" s="101" t="n">
        <v>0</v>
      </c>
      <c r="G40" s="101"/>
      <c r="H40" s="102" t="n">
        <v>0</v>
      </c>
      <c r="I40" s="101"/>
      <c r="J40" s="102" t="n">
        <v>0</v>
      </c>
      <c r="K40" s="103" t="n">
        <v>0</v>
      </c>
      <c r="L40" s="103" t="n">
        <v>0</v>
      </c>
      <c r="M40" s="138" t="n">
        <v>0</v>
      </c>
      <c r="N40" s="103" t="n">
        <v>0</v>
      </c>
    </row>
    <row r="41" customFormat="false" ht="12.75" hidden="false" customHeight="false" outlineLevel="0" collapsed="false">
      <c r="B41" s="105" t="s">
        <v>37</v>
      </c>
      <c r="C41" s="97"/>
      <c r="D41" s="112" t="s">
        <v>20</v>
      </c>
      <c r="E41" s="100" t="n">
        <v>10</v>
      </c>
      <c r="F41" s="101" t="n">
        <v>1</v>
      </c>
      <c r="G41" s="101"/>
      <c r="H41" s="102" t="n">
        <v>1</v>
      </c>
      <c r="I41" s="101"/>
      <c r="J41" s="102" t="n">
        <v>1</v>
      </c>
      <c r="K41" s="103" t="n">
        <v>0</v>
      </c>
      <c r="L41" s="103" t="n">
        <v>0</v>
      </c>
      <c r="M41" s="138" t="n">
        <v>0</v>
      </c>
      <c r="N41" s="103" t="n">
        <v>0</v>
      </c>
    </row>
    <row r="42" customFormat="false" ht="12.75" hidden="false" customHeight="false" outlineLevel="0" collapsed="false">
      <c r="B42" s="105" t="s">
        <v>25</v>
      </c>
      <c r="C42" s="105"/>
      <c r="D42" s="112" t="s">
        <v>34</v>
      </c>
      <c r="E42" s="100" t="n">
        <v>9</v>
      </c>
      <c r="F42" s="101" t="n">
        <v>0</v>
      </c>
      <c r="G42" s="101"/>
      <c r="H42" s="102" t="n">
        <v>0</v>
      </c>
      <c r="I42" s="101"/>
      <c r="J42" s="102" t="n">
        <v>0</v>
      </c>
      <c r="K42" s="103" t="n">
        <v>0</v>
      </c>
      <c r="L42" s="103" t="n">
        <v>0</v>
      </c>
      <c r="M42" s="138" t="n">
        <v>0</v>
      </c>
      <c r="N42" s="103" t="n">
        <v>0</v>
      </c>
    </row>
    <row r="43" customFormat="false" ht="12.75" hidden="false" customHeight="false" outlineLevel="0" collapsed="false">
      <c r="B43" s="105" t="s">
        <v>23</v>
      </c>
      <c r="C43" s="105" t="s">
        <v>26</v>
      </c>
      <c r="D43" s="112" t="s">
        <v>18</v>
      </c>
      <c r="E43" s="100" t="n">
        <v>8</v>
      </c>
      <c r="F43" s="101" t="n">
        <v>0</v>
      </c>
      <c r="G43" s="101"/>
      <c r="H43" s="102" t="n">
        <v>0</v>
      </c>
      <c r="I43" s="101"/>
      <c r="J43" s="102" t="n">
        <v>0</v>
      </c>
      <c r="K43" s="103" t="n">
        <v>0</v>
      </c>
      <c r="L43" s="103" t="n">
        <v>0</v>
      </c>
      <c r="M43" s="138" t="n">
        <v>0</v>
      </c>
      <c r="N43" s="103" t="n">
        <v>0</v>
      </c>
    </row>
    <row r="44" customFormat="false" ht="12.75" hidden="false" customHeight="false" outlineLevel="0" collapsed="false">
      <c r="B44" s="105" t="s">
        <v>25</v>
      </c>
      <c r="C44" s="105"/>
      <c r="D44" s="112" t="s">
        <v>33</v>
      </c>
      <c r="E44" s="100" t="n">
        <v>7</v>
      </c>
      <c r="F44" s="101" t="n">
        <v>0</v>
      </c>
      <c r="G44" s="101"/>
      <c r="H44" s="102" t="n">
        <v>0</v>
      </c>
      <c r="I44" s="101"/>
      <c r="J44" s="102" t="n">
        <v>0</v>
      </c>
      <c r="K44" s="103" t="n">
        <v>0</v>
      </c>
      <c r="L44" s="103" t="n">
        <v>0</v>
      </c>
      <c r="M44" s="138" t="n">
        <v>0</v>
      </c>
      <c r="N44" s="103" t="n">
        <v>0</v>
      </c>
    </row>
    <row r="45" customFormat="false" ht="12.75" hidden="false" customHeight="false" outlineLevel="0" collapsed="false">
      <c r="B45" s="105" t="s">
        <v>18</v>
      </c>
      <c r="C45" s="105"/>
      <c r="D45" s="112" t="s">
        <v>27</v>
      </c>
      <c r="E45" s="100" t="n">
        <v>6</v>
      </c>
      <c r="F45" s="101" t="n">
        <v>0</v>
      </c>
      <c r="G45" s="101"/>
      <c r="H45" s="102" t="n">
        <v>0</v>
      </c>
      <c r="I45" s="101"/>
      <c r="J45" s="102" t="n">
        <v>0</v>
      </c>
      <c r="K45" s="103" t="n">
        <v>0</v>
      </c>
      <c r="L45" s="103" t="n">
        <v>0</v>
      </c>
      <c r="M45" s="138" t="n">
        <v>0</v>
      </c>
      <c r="N45" s="103" t="n">
        <v>0</v>
      </c>
    </row>
    <row r="46" customFormat="false" ht="12.75" hidden="false" customHeight="false" outlineLevel="0" collapsed="false">
      <c r="B46" s="105" t="s">
        <v>28</v>
      </c>
      <c r="C46" s="97"/>
      <c r="D46" s="112" t="s">
        <v>20</v>
      </c>
      <c r="E46" s="100" t="n">
        <v>5</v>
      </c>
      <c r="F46" s="101" t="n">
        <v>0</v>
      </c>
      <c r="G46" s="101"/>
      <c r="H46" s="102" t="n">
        <v>0</v>
      </c>
      <c r="I46" s="101"/>
      <c r="J46" s="102" t="n">
        <v>0</v>
      </c>
      <c r="K46" s="103" t="n">
        <v>0</v>
      </c>
      <c r="L46" s="103" t="n">
        <v>0</v>
      </c>
      <c r="M46" s="138" t="n">
        <v>0</v>
      </c>
      <c r="N46" s="103" t="n">
        <v>0</v>
      </c>
    </row>
    <row r="47" customFormat="false" ht="12.75" hidden="false" customHeight="false" outlineLevel="0" collapsed="false">
      <c r="B47" s="105"/>
      <c r="C47" s="105"/>
      <c r="D47" s="112" t="s">
        <v>29</v>
      </c>
      <c r="E47" s="100" t="n">
        <v>4</v>
      </c>
      <c r="F47" s="101" t="n">
        <v>0</v>
      </c>
      <c r="G47" s="101"/>
      <c r="H47" s="102" t="n">
        <v>0</v>
      </c>
      <c r="I47" s="101"/>
      <c r="J47" s="102" t="n">
        <v>0</v>
      </c>
      <c r="K47" s="103" t="n">
        <v>0</v>
      </c>
      <c r="L47" s="103" t="n">
        <v>0</v>
      </c>
      <c r="M47" s="138" t="n">
        <v>0</v>
      </c>
      <c r="N47" s="103" t="n">
        <v>0</v>
      </c>
    </row>
    <row r="48" customFormat="false" ht="12.75" hidden="false" customHeight="false" outlineLevel="0" collapsed="false">
      <c r="B48" s="105"/>
      <c r="C48" s="105" t="s">
        <v>18</v>
      </c>
      <c r="D48" s="112" t="s">
        <v>18</v>
      </c>
      <c r="E48" s="100" t="n">
        <v>3</v>
      </c>
      <c r="F48" s="101" t="n">
        <v>0</v>
      </c>
      <c r="G48" s="101" t="n">
        <v>0</v>
      </c>
      <c r="H48" s="102" t="n">
        <v>0</v>
      </c>
      <c r="I48" s="101"/>
      <c r="J48" s="102" t="n">
        <v>0</v>
      </c>
      <c r="K48" s="103" t="n">
        <v>0</v>
      </c>
      <c r="L48" s="103" t="n">
        <v>0</v>
      </c>
      <c r="M48" s="138" t="n">
        <v>0</v>
      </c>
      <c r="N48" s="103" t="n">
        <v>0</v>
      </c>
    </row>
    <row r="49" customFormat="false" ht="12.75" hidden="false" customHeight="false" outlineLevel="0" collapsed="false">
      <c r="B49" s="105"/>
      <c r="C49" s="105"/>
      <c r="D49" s="112" t="s">
        <v>23</v>
      </c>
      <c r="E49" s="100" t="n">
        <v>2</v>
      </c>
      <c r="F49" s="101" t="n">
        <v>0</v>
      </c>
      <c r="G49" s="101" t="n">
        <v>0</v>
      </c>
      <c r="H49" s="102" t="n">
        <v>0</v>
      </c>
      <c r="I49" s="101"/>
      <c r="J49" s="102" t="n">
        <v>0</v>
      </c>
      <c r="K49" s="103" t="n">
        <v>0</v>
      </c>
      <c r="L49" s="103" t="n">
        <v>0</v>
      </c>
      <c r="M49" s="138" t="n">
        <v>0</v>
      </c>
      <c r="N49" s="103" t="n">
        <v>0</v>
      </c>
    </row>
    <row r="50" customFormat="false" ht="12.75" hidden="false" customHeight="false" outlineLevel="0" collapsed="false">
      <c r="B50" s="109"/>
      <c r="C50" s="112"/>
      <c r="D50" s="109"/>
      <c r="E50" s="97" t="n">
        <v>1</v>
      </c>
      <c r="F50" s="101" t="n">
        <v>0</v>
      </c>
      <c r="G50" s="101" t="n">
        <v>0</v>
      </c>
      <c r="H50" s="117" t="n">
        <v>0</v>
      </c>
      <c r="I50" s="101" t="n">
        <v>8</v>
      </c>
      <c r="J50" s="117" t="n">
        <v>8</v>
      </c>
      <c r="K50" s="103" t="n">
        <v>0</v>
      </c>
      <c r="L50" s="103" t="n">
        <v>0</v>
      </c>
      <c r="M50" s="139" t="n">
        <v>0</v>
      </c>
      <c r="N50" s="103" t="n">
        <v>0</v>
      </c>
    </row>
    <row r="51" customFormat="false" ht="15" hidden="false" customHeight="true" outlineLevel="0" collapsed="false">
      <c r="B51" s="100" t="s">
        <v>38</v>
      </c>
      <c r="C51" s="100"/>
      <c r="D51" s="100"/>
      <c r="E51" s="100"/>
      <c r="F51" s="102" t="n">
        <v>2</v>
      </c>
      <c r="G51" s="102" t="n">
        <v>0</v>
      </c>
      <c r="H51" s="102" t="n">
        <v>2</v>
      </c>
      <c r="I51" s="102" t="n">
        <v>8</v>
      </c>
      <c r="J51" s="102" t="n">
        <v>10</v>
      </c>
      <c r="K51" s="102" t="n">
        <v>2</v>
      </c>
      <c r="L51" s="102" t="n">
        <v>1</v>
      </c>
      <c r="M51" s="102" t="n">
        <v>3</v>
      </c>
      <c r="N51" s="102" t="n">
        <v>1</v>
      </c>
    </row>
    <row r="52" customFormat="false" ht="12.75" hidden="false" customHeight="true" outlineLevel="0" collapsed="false">
      <c r="B52" s="100" t="s">
        <v>39</v>
      </c>
      <c r="C52" s="100"/>
      <c r="D52" s="100"/>
      <c r="E52" s="100"/>
      <c r="F52" s="101" t="n">
        <v>0</v>
      </c>
      <c r="G52" s="101" t="n">
        <v>0</v>
      </c>
      <c r="H52" s="101" t="n">
        <v>0</v>
      </c>
      <c r="I52" s="101" t="n">
        <v>0</v>
      </c>
      <c r="J52" s="101" t="n">
        <v>0</v>
      </c>
      <c r="K52" s="101" t="n">
        <v>3</v>
      </c>
      <c r="L52" s="101" t="n">
        <v>3</v>
      </c>
      <c r="M52" s="101" t="n">
        <v>6</v>
      </c>
      <c r="N52" s="101" t="n">
        <v>6</v>
      </c>
    </row>
    <row r="53" customFormat="false" ht="15" hidden="false" customHeight="true" outlineLevel="0" collapsed="false">
      <c r="B53" s="119" t="s">
        <v>40</v>
      </c>
      <c r="C53" s="119"/>
      <c r="D53" s="119"/>
      <c r="E53" s="119"/>
      <c r="F53" s="120" t="n">
        <f aca="false">+F23+F37+F51+F52</f>
        <v>1076</v>
      </c>
      <c r="G53" s="120" t="n">
        <f aca="false">+G23+G37+G51+G52</f>
        <v>119</v>
      </c>
      <c r="H53" s="120" t="n">
        <f aca="false">+H23+H37+H51+H52</f>
        <v>1195</v>
      </c>
      <c r="I53" s="120" t="n">
        <f aca="false">+I23+I37+I51+I52</f>
        <v>159</v>
      </c>
      <c r="J53" s="120" t="n">
        <f aca="false">+J23+J37+J51+J52</f>
        <v>1354</v>
      </c>
      <c r="K53" s="120" t="n">
        <f aca="false">+K23+K37+K51+K52</f>
        <v>518</v>
      </c>
      <c r="L53" s="120" t="n">
        <f aca="false">+L23+L37+L51+L52</f>
        <v>141</v>
      </c>
      <c r="M53" s="120" t="n">
        <f aca="false">+M23+M37+M51+M52</f>
        <v>659</v>
      </c>
      <c r="N53" s="120" t="n">
        <f aca="false">+N23+N37+N51+N52</f>
        <v>174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53" t="s">
        <v>0</v>
      </c>
      <c r="C1" s="54"/>
      <c r="D1" s="54"/>
      <c r="E1" s="54"/>
      <c r="F1" s="54"/>
      <c r="G1" s="55"/>
      <c r="H1" s="55"/>
      <c r="I1" s="56"/>
      <c r="J1" s="57"/>
      <c r="K1" s="57"/>
      <c r="L1" s="57"/>
      <c r="M1" s="57"/>
      <c r="N1" s="57"/>
    </row>
    <row r="2" customFormat="false" ht="15" hidden="false" customHeight="false" outlineLevel="0" collapsed="false">
      <c r="B2" s="58" t="s">
        <v>54</v>
      </c>
      <c r="C2" s="59"/>
      <c r="D2" s="59"/>
      <c r="E2" s="59"/>
      <c r="F2" s="95" t="s">
        <v>65</v>
      </c>
      <c r="G2" s="59"/>
      <c r="H2" s="60"/>
      <c r="I2" s="61"/>
      <c r="J2" s="57"/>
      <c r="K2" s="57"/>
      <c r="L2" s="57"/>
      <c r="M2" s="57"/>
      <c r="N2" s="57"/>
    </row>
    <row r="3" customFormat="false" ht="12.75" hidden="false" customHeight="false" outlineLevel="0" collapsed="false">
      <c r="B3" s="58" t="s">
        <v>42</v>
      </c>
      <c r="C3" s="62" t="s">
        <v>56</v>
      </c>
      <c r="D3" s="62"/>
      <c r="E3" s="62"/>
      <c r="F3" s="62"/>
      <c r="G3" s="62"/>
      <c r="H3" s="62"/>
      <c r="I3" s="62"/>
    </row>
    <row r="4" customFormat="false" ht="12.75" hidden="false" customHeight="false" outlineLevel="0" collapsed="false">
      <c r="B4" s="63" t="s">
        <v>44</v>
      </c>
      <c r="C4" s="64"/>
      <c r="D4" s="65" t="n">
        <v>44926</v>
      </c>
      <c r="E4" s="66"/>
      <c r="F4" s="66"/>
      <c r="G4" s="67"/>
      <c r="H4" s="67"/>
      <c r="I4" s="68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96" t="s">
        <v>6</v>
      </c>
      <c r="C7" s="96"/>
      <c r="D7" s="96"/>
      <c r="E7" s="96"/>
      <c r="F7" s="96" t="s">
        <v>7</v>
      </c>
      <c r="G7" s="96"/>
      <c r="H7" s="96"/>
      <c r="I7" s="96"/>
      <c r="J7" s="96"/>
      <c r="K7" s="96" t="s">
        <v>8</v>
      </c>
      <c r="L7" s="96"/>
      <c r="M7" s="96"/>
      <c r="N7" s="96"/>
    </row>
    <row r="8" customFormat="false" ht="15" hidden="false" customHeight="true" outlineLevel="0" collapsed="false">
      <c r="B8" s="96"/>
      <c r="C8" s="96"/>
      <c r="D8" s="96"/>
      <c r="E8" s="96"/>
      <c r="F8" s="96" t="s">
        <v>9</v>
      </c>
      <c r="G8" s="96"/>
      <c r="H8" s="96"/>
      <c r="I8" s="96" t="s">
        <v>10</v>
      </c>
      <c r="J8" s="96" t="s">
        <v>11</v>
      </c>
      <c r="K8" s="96" t="s">
        <v>12</v>
      </c>
      <c r="L8" s="96" t="s">
        <v>13</v>
      </c>
      <c r="M8" s="96" t="s">
        <v>11</v>
      </c>
      <c r="N8" s="96" t="s">
        <v>14</v>
      </c>
    </row>
    <row r="9" customFormat="false" ht="24" hidden="false" customHeight="false" outlineLevel="0" collapsed="false">
      <c r="B9" s="96"/>
      <c r="C9" s="96"/>
      <c r="D9" s="96"/>
      <c r="E9" s="96"/>
      <c r="F9" s="96" t="s">
        <v>15</v>
      </c>
      <c r="G9" s="96" t="s">
        <v>16</v>
      </c>
      <c r="H9" s="96" t="s">
        <v>17</v>
      </c>
      <c r="I9" s="96"/>
      <c r="J9" s="96"/>
      <c r="K9" s="96"/>
      <c r="L9" s="96"/>
      <c r="M9" s="96"/>
      <c r="N9" s="96"/>
    </row>
    <row r="10" customFormat="false" ht="12.75" hidden="false" customHeight="false" outlineLevel="0" collapsed="false">
      <c r="B10" s="97"/>
      <c r="C10" s="98"/>
      <c r="D10" s="99"/>
      <c r="E10" s="100" t="n">
        <v>13</v>
      </c>
      <c r="F10" s="101" t="n">
        <v>536</v>
      </c>
      <c r="G10" s="101" t="n">
        <v>0</v>
      </c>
      <c r="H10" s="102" t="n">
        <f aca="false">F10+G10</f>
        <v>536</v>
      </c>
      <c r="I10" s="101" t="n">
        <v>0</v>
      </c>
      <c r="J10" s="102" t="n">
        <f aca="false">H10+I10</f>
        <v>536</v>
      </c>
      <c r="K10" s="103" t="n">
        <v>308</v>
      </c>
      <c r="L10" s="103" t="n">
        <v>38</v>
      </c>
      <c r="M10" s="104" t="n">
        <f aca="false">K10+L10</f>
        <v>346</v>
      </c>
      <c r="N10" s="103" t="n">
        <v>42</v>
      </c>
    </row>
    <row r="11" customFormat="false" ht="12.75" hidden="false" customHeight="false" outlineLevel="0" collapsed="false">
      <c r="B11" s="105" t="s">
        <v>18</v>
      </c>
      <c r="C11" s="106" t="s">
        <v>19</v>
      </c>
      <c r="D11" s="99"/>
      <c r="E11" s="100" t="n">
        <v>12</v>
      </c>
      <c r="F11" s="101" t="n">
        <v>43</v>
      </c>
      <c r="G11" s="101" t="n">
        <v>0</v>
      </c>
      <c r="H11" s="102" t="n">
        <f aca="false">F11+G11</f>
        <v>43</v>
      </c>
      <c r="I11" s="101" t="n">
        <v>0</v>
      </c>
      <c r="J11" s="102" t="n">
        <f aca="false">H11+I11</f>
        <v>43</v>
      </c>
      <c r="K11" s="103" t="n">
        <v>0</v>
      </c>
      <c r="L11" s="103" t="n">
        <v>0</v>
      </c>
      <c r="M11" s="104" t="n">
        <f aca="false">K11+L11</f>
        <v>0</v>
      </c>
      <c r="N11" s="103" t="n">
        <v>0</v>
      </c>
    </row>
    <row r="12" customFormat="false" ht="12.75" hidden="false" customHeight="false" outlineLevel="0" collapsed="false">
      <c r="B12" s="105" t="s">
        <v>20</v>
      </c>
      <c r="C12" s="107"/>
      <c r="D12" s="108" t="s">
        <v>21</v>
      </c>
      <c r="E12" s="100" t="n">
        <v>11</v>
      </c>
      <c r="F12" s="101" t="n">
        <v>54</v>
      </c>
      <c r="G12" s="101" t="n">
        <v>0</v>
      </c>
      <c r="H12" s="102" t="n">
        <f aca="false">F12+G12</f>
        <v>54</v>
      </c>
      <c r="I12" s="101" t="n">
        <v>0</v>
      </c>
      <c r="J12" s="102" t="n">
        <f aca="false">H12+I12</f>
        <v>54</v>
      </c>
      <c r="K12" s="103" t="n">
        <v>0</v>
      </c>
      <c r="L12" s="103" t="n">
        <v>0</v>
      </c>
      <c r="M12" s="104" t="n">
        <f aca="false">K12+L12</f>
        <v>0</v>
      </c>
      <c r="N12" s="103" t="n">
        <v>0</v>
      </c>
    </row>
    <row r="13" customFormat="false" ht="12.75" hidden="false" customHeight="false" outlineLevel="0" collapsed="false">
      <c r="B13" s="105" t="s">
        <v>18</v>
      </c>
      <c r="C13" s="106"/>
      <c r="D13" s="108" t="s">
        <v>22</v>
      </c>
      <c r="E13" s="100" t="n">
        <v>10</v>
      </c>
      <c r="F13" s="101" t="n">
        <v>46</v>
      </c>
      <c r="G13" s="101" t="n">
        <v>0</v>
      </c>
      <c r="H13" s="102" t="n">
        <f aca="false">F13+G13</f>
        <v>46</v>
      </c>
      <c r="I13" s="101" t="n">
        <v>0</v>
      </c>
      <c r="J13" s="102" t="n">
        <f aca="false">H13+I13</f>
        <v>46</v>
      </c>
      <c r="K13" s="103" t="n">
        <v>1</v>
      </c>
      <c r="L13" s="103" t="n">
        <v>0</v>
      </c>
      <c r="M13" s="104" t="n">
        <f aca="false">K13+L13</f>
        <v>1</v>
      </c>
      <c r="N13" s="103" t="n">
        <v>0</v>
      </c>
    </row>
    <row r="14" customFormat="false" ht="12.75" hidden="false" customHeight="false" outlineLevel="0" collapsed="false">
      <c r="B14" s="105" t="s">
        <v>23</v>
      </c>
      <c r="C14" s="106"/>
      <c r="D14" s="108" t="s">
        <v>24</v>
      </c>
      <c r="E14" s="100" t="n">
        <v>9</v>
      </c>
      <c r="F14" s="101" t="n">
        <v>90</v>
      </c>
      <c r="G14" s="101" t="n">
        <v>0</v>
      </c>
      <c r="H14" s="102" t="n">
        <f aca="false">F14+G14</f>
        <v>90</v>
      </c>
      <c r="I14" s="101" t="n">
        <v>0</v>
      </c>
      <c r="J14" s="102" t="n">
        <f aca="false">H14+I14</f>
        <v>90</v>
      </c>
      <c r="K14" s="103" t="n">
        <v>2</v>
      </c>
      <c r="L14" s="103" t="n">
        <v>0</v>
      </c>
      <c r="M14" s="104" t="n">
        <f aca="false">K14+L14</f>
        <v>2</v>
      </c>
      <c r="N14" s="103" t="n">
        <v>0</v>
      </c>
    </row>
    <row r="15" customFormat="false" ht="12.75" hidden="false" customHeight="false" outlineLevel="0" collapsed="false">
      <c r="B15" s="105" t="s">
        <v>25</v>
      </c>
      <c r="C15" s="106" t="s">
        <v>26</v>
      </c>
      <c r="D15" s="108" t="s">
        <v>27</v>
      </c>
      <c r="E15" s="100" t="n">
        <v>8</v>
      </c>
      <c r="F15" s="101" t="n">
        <v>38</v>
      </c>
      <c r="G15" s="101" t="n">
        <v>0</v>
      </c>
      <c r="H15" s="102" t="n">
        <f aca="false">F15+G15</f>
        <v>38</v>
      </c>
      <c r="I15" s="101" t="n">
        <v>0</v>
      </c>
      <c r="J15" s="102" t="n">
        <f aca="false">H15+I15</f>
        <v>38</v>
      </c>
      <c r="K15" s="103" t="n">
        <v>1</v>
      </c>
      <c r="L15" s="103" t="n">
        <v>0</v>
      </c>
      <c r="M15" s="104" t="n">
        <f aca="false">K15+L15</f>
        <v>1</v>
      </c>
      <c r="N15" s="103" t="n">
        <v>0</v>
      </c>
    </row>
    <row r="16" customFormat="false" ht="12.75" hidden="false" customHeight="false" outlineLevel="0" collapsed="false">
      <c r="B16" s="105" t="s">
        <v>21</v>
      </c>
      <c r="C16" s="106"/>
      <c r="D16" s="108" t="s">
        <v>28</v>
      </c>
      <c r="E16" s="100" t="n">
        <v>7</v>
      </c>
      <c r="F16" s="101" t="n">
        <v>12</v>
      </c>
      <c r="G16" s="101" t="n">
        <v>0</v>
      </c>
      <c r="H16" s="102" t="n">
        <f aca="false">F16+G16</f>
        <v>12</v>
      </c>
      <c r="I16" s="101" t="n">
        <v>0</v>
      </c>
      <c r="J16" s="102" t="n">
        <f aca="false">H16+I16</f>
        <v>12</v>
      </c>
      <c r="K16" s="103" t="n">
        <v>0</v>
      </c>
      <c r="L16" s="103" t="n">
        <v>1</v>
      </c>
      <c r="M16" s="104" t="n">
        <f aca="false">K16+L16</f>
        <v>1</v>
      </c>
      <c r="N16" s="103" t="n">
        <v>1</v>
      </c>
    </row>
    <row r="17" customFormat="false" ht="12.75" hidden="false" customHeight="false" outlineLevel="0" collapsed="false">
      <c r="B17" s="105" t="s">
        <v>29</v>
      </c>
      <c r="C17" s="107"/>
      <c r="D17" s="108" t="s">
        <v>25</v>
      </c>
      <c r="E17" s="100" t="n">
        <v>6</v>
      </c>
      <c r="F17" s="101" t="n">
        <v>26</v>
      </c>
      <c r="G17" s="101" t="n">
        <v>0</v>
      </c>
      <c r="H17" s="102" t="n">
        <f aca="false">F17+G17</f>
        <v>26</v>
      </c>
      <c r="I17" s="101" t="n">
        <v>0</v>
      </c>
      <c r="J17" s="102" t="n">
        <f aca="false">H17+I17</f>
        <v>26</v>
      </c>
      <c r="K17" s="103" t="n">
        <v>0</v>
      </c>
      <c r="L17" s="103" t="n">
        <v>0</v>
      </c>
      <c r="M17" s="104" t="n">
        <f aca="false">K17+L17</f>
        <v>0</v>
      </c>
      <c r="N17" s="103" t="n">
        <v>0</v>
      </c>
    </row>
    <row r="18" customFormat="false" ht="12.75" hidden="false" customHeight="false" outlineLevel="0" collapsed="false">
      <c r="B18" s="105" t="s">
        <v>18</v>
      </c>
      <c r="C18" s="106"/>
      <c r="D18" s="108" t="s">
        <v>30</v>
      </c>
      <c r="E18" s="100" t="n">
        <v>5</v>
      </c>
      <c r="F18" s="101" t="n">
        <v>18</v>
      </c>
      <c r="G18" s="101" t="n">
        <v>0</v>
      </c>
      <c r="H18" s="102" t="n">
        <f aca="false">F18+G18</f>
        <v>18</v>
      </c>
      <c r="I18" s="101" t="n">
        <v>0</v>
      </c>
      <c r="J18" s="102" t="n">
        <f aca="false">H18+I18</f>
        <v>18</v>
      </c>
      <c r="K18" s="103" t="n">
        <v>0</v>
      </c>
      <c r="L18" s="103" t="n">
        <v>0</v>
      </c>
      <c r="M18" s="104" t="n">
        <f aca="false">K18+L18</f>
        <v>0</v>
      </c>
      <c r="N18" s="103" t="n">
        <v>0</v>
      </c>
    </row>
    <row r="19" customFormat="false" ht="12.75" hidden="false" customHeight="false" outlineLevel="0" collapsed="false">
      <c r="B19" s="105"/>
      <c r="C19" s="106"/>
      <c r="D19" s="108" t="s">
        <v>28</v>
      </c>
      <c r="E19" s="100" t="n">
        <v>4</v>
      </c>
      <c r="F19" s="101" t="n">
        <v>10</v>
      </c>
      <c r="G19" s="101" t="n">
        <v>0</v>
      </c>
      <c r="H19" s="102" t="n">
        <f aca="false">F19+G19</f>
        <v>10</v>
      </c>
      <c r="I19" s="101" t="n">
        <v>0</v>
      </c>
      <c r="J19" s="102" t="n">
        <f aca="false">H19+I19</f>
        <v>10</v>
      </c>
      <c r="K19" s="103" t="n">
        <v>0</v>
      </c>
      <c r="L19" s="103" t="n">
        <v>0</v>
      </c>
      <c r="M19" s="104" t="n">
        <f aca="false">K19+L19</f>
        <v>0</v>
      </c>
      <c r="N19" s="103" t="n">
        <v>0</v>
      </c>
    </row>
    <row r="20" customFormat="false" ht="12.75" hidden="false" customHeight="false" outlineLevel="0" collapsed="false">
      <c r="B20" s="105"/>
      <c r="C20" s="106" t="s">
        <v>18</v>
      </c>
      <c r="D20" s="99"/>
      <c r="E20" s="100" t="n">
        <v>3</v>
      </c>
      <c r="F20" s="101" t="n">
        <v>0</v>
      </c>
      <c r="G20" s="101" t="n">
        <v>5</v>
      </c>
      <c r="H20" s="102" t="n">
        <f aca="false">F20+G20</f>
        <v>5</v>
      </c>
      <c r="I20" s="101" t="n">
        <v>0</v>
      </c>
      <c r="J20" s="102" t="n">
        <f aca="false">H20+I20</f>
        <v>5</v>
      </c>
      <c r="K20" s="103" t="n">
        <v>0</v>
      </c>
      <c r="L20" s="103" t="n">
        <v>0</v>
      </c>
      <c r="M20" s="104" t="n">
        <f aca="false">K20+L20</f>
        <v>0</v>
      </c>
      <c r="N20" s="103" t="n">
        <v>0</v>
      </c>
    </row>
    <row r="21" customFormat="false" ht="12.75" hidden="false" customHeight="false" outlineLevel="0" collapsed="false">
      <c r="B21" s="105"/>
      <c r="C21" s="106"/>
      <c r="D21" s="99"/>
      <c r="E21" s="100" t="n">
        <v>2</v>
      </c>
      <c r="F21" s="101" t="n">
        <v>0</v>
      </c>
      <c r="G21" s="101" t="n">
        <v>21</v>
      </c>
      <c r="H21" s="102" t="n">
        <f aca="false">F21+G21</f>
        <v>21</v>
      </c>
      <c r="I21" s="101" t="n">
        <v>0</v>
      </c>
      <c r="J21" s="102" t="n">
        <f aca="false">H21+I21</f>
        <v>21</v>
      </c>
      <c r="K21" s="103" t="n">
        <v>0</v>
      </c>
      <c r="L21" s="103" t="n">
        <v>0</v>
      </c>
      <c r="M21" s="104" t="n">
        <f aca="false">K21+L21</f>
        <v>0</v>
      </c>
      <c r="N21" s="103" t="n">
        <v>0</v>
      </c>
    </row>
    <row r="22" customFormat="false" ht="12.75" hidden="false" customHeight="false" outlineLevel="0" collapsed="false">
      <c r="B22" s="109"/>
      <c r="C22" s="107"/>
      <c r="D22" s="99"/>
      <c r="E22" s="97" t="n">
        <v>1</v>
      </c>
      <c r="F22" s="101" t="n">
        <v>0</v>
      </c>
      <c r="G22" s="101" t="n">
        <v>13</v>
      </c>
      <c r="H22" s="102" t="n">
        <f aca="false">F22+G22</f>
        <v>13</v>
      </c>
      <c r="I22" s="101" t="n">
        <v>68</v>
      </c>
      <c r="J22" s="102" t="n">
        <f aca="false">H22+I22</f>
        <v>81</v>
      </c>
      <c r="K22" s="103" t="n">
        <v>0</v>
      </c>
      <c r="L22" s="103" t="n">
        <v>1</v>
      </c>
      <c r="M22" s="104" t="n">
        <f aca="false">K22+L22</f>
        <v>1</v>
      </c>
      <c r="N22" s="103" t="n">
        <v>1</v>
      </c>
    </row>
    <row r="23" customFormat="false" ht="15" hidden="false" customHeight="true" outlineLevel="0" collapsed="false">
      <c r="B23" s="100" t="s">
        <v>31</v>
      </c>
      <c r="C23" s="100"/>
      <c r="D23" s="100"/>
      <c r="E23" s="100"/>
      <c r="F23" s="102" t="n">
        <f aca="false">SUM(F10:F22)</f>
        <v>873</v>
      </c>
      <c r="G23" s="102" t="n">
        <f aca="false">SUM(G10:G22)</f>
        <v>39</v>
      </c>
      <c r="H23" s="110" t="n">
        <f aca="false">SUM(H10:H22)</f>
        <v>912</v>
      </c>
      <c r="I23" s="102" t="n">
        <f aca="false">SUM(I10:I22)</f>
        <v>68</v>
      </c>
      <c r="J23" s="110" t="n">
        <f aca="false">SUM(J10:J22)</f>
        <v>980</v>
      </c>
      <c r="K23" s="111" t="n">
        <f aca="false">SUM(K10:K22)</f>
        <v>312</v>
      </c>
      <c r="L23" s="111" t="n">
        <f aca="false">SUM(L10:L22)</f>
        <v>40</v>
      </c>
      <c r="M23" s="102" t="n">
        <f aca="false">SUM(M10:M22)</f>
        <v>352</v>
      </c>
      <c r="N23" s="102" t="n">
        <f aca="false">SUM(N10:N22)</f>
        <v>44</v>
      </c>
    </row>
    <row r="24" customFormat="false" ht="12.75" hidden="false" customHeight="false" outlineLevel="0" collapsed="false">
      <c r="B24" s="105"/>
      <c r="C24" s="105"/>
      <c r="D24" s="112"/>
      <c r="E24" s="109" t="n">
        <v>13</v>
      </c>
      <c r="F24" s="101" t="n">
        <v>931</v>
      </c>
      <c r="G24" s="101" t="n">
        <v>0</v>
      </c>
      <c r="H24" s="102" t="n">
        <f aca="false">F24+G24</f>
        <v>931</v>
      </c>
      <c r="I24" s="101" t="n">
        <v>0</v>
      </c>
      <c r="J24" s="102" t="n">
        <f aca="false">H24+I24</f>
        <v>931</v>
      </c>
      <c r="K24" s="103" t="n">
        <v>418</v>
      </c>
      <c r="L24" s="103" t="n">
        <v>57</v>
      </c>
      <c r="M24" s="113" t="n">
        <f aca="false">K24+L24</f>
        <v>475</v>
      </c>
      <c r="N24" s="103" t="n">
        <v>62</v>
      </c>
    </row>
    <row r="25" customFormat="false" ht="12.75" hidden="false" customHeight="false" outlineLevel="0" collapsed="false">
      <c r="B25" s="105"/>
      <c r="C25" s="105" t="s">
        <v>19</v>
      </c>
      <c r="D25" s="112"/>
      <c r="E25" s="100" t="n">
        <v>12</v>
      </c>
      <c r="F25" s="101" t="n">
        <v>35</v>
      </c>
      <c r="G25" s="101" t="n">
        <v>0</v>
      </c>
      <c r="H25" s="102" t="n">
        <f aca="false">F25+G25</f>
        <v>35</v>
      </c>
      <c r="I25" s="101" t="n">
        <v>0</v>
      </c>
      <c r="J25" s="102" t="n">
        <f aca="false">H25+I25</f>
        <v>35</v>
      </c>
      <c r="K25" s="103" t="n">
        <v>1</v>
      </c>
      <c r="L25" s="103" t="n">
        <v>1</v>
      </c>
      <c r="M25" s="113" t="n">
        <f aca="false">K25+L25</f>
        <v>2</v>
      </c>
      <c r="N25" s="103" t="n">
        <v>1</v>
      </c>
    </row>
    <row r="26" customFormat="false" ht="12.75" hidden="false" customHeight="false" outlineLevel="0" collapsed="false">
      <c r="B26" s="105" t="s">
        <v>29</v>
      </c>
      <c r="C26" s="109"/>
      <c r="D26" s="112"/>
      <c r="E26" s="100" t="n">
        <v>11</v>
      </c>
      <c r="F26" s="101" t="n">
        <v>51</v>
      </c>
      <c r="G26" s="101" t="n">
        <v>0</v>
      </c>
      <c r="H26" s="102" t="n">
        <f aca="false">F26+G26</f>
        <v>51</v>
      </c>
      <c r="I26" s="101" t="n">
        <v>0</v>
      </c>
      <c r="J26" s="102" t="n">
        <f aca="false">H26+I26</f>
        <v>51</v>
      </c>
      <c r="K26" s="103" t="n">
        <v>2</v>
      </c>
      <c r="L26" s="103" t="n">
        <v>0</v>
      </c>
      <c r="M26" s="113" t="n">
        <f aca="false">K26+L26</f>
        <v>2</v>
      </c>
      <c r="N26" s="103" t="n">
        <v>0</v>
      </c>
    </row>
    <row r="27" customFormat="false" ht="12.75" hidden="false" customHeight="false" outlineLevel="0" collapsed="false">
      <c r="B27" s="105" t="s">
        <v>32</v>
      </c>
      <c r="C27" s="105"/>
      <c r="D27" s="112" t="s">
        <v>33</v>
      </c>
      <c r="E27" s="100" t="n">
        <v>10</v>
      </c>
      <c r="F27" s="101" t="n">
        <v>59</v>
      </c>
      <c r="G27" s="101" t="n">
        <v>0</v>
      </c>
      <c r="H27" s="102" t="n">
        <f aca="false">F27+G27</f>
        <v>59</v>
      </c>
      <c r="I27" s="101" t="n">
        <v>0</v>
      </c>
      <c r="J27" s="102" t="n">
        <f aca="false">H27+I27</f>
        <v>59</v>
      </c>
      <c r="K27" s="103" t="n">
        <v>3</v>
      </c>
      <c r="L27" s="103" t="n">
        <v>0</v>
      </c>
      <c r="M27" s="113" t="n">
        <f aca="false">K27+L27</f>
        <v>3</v>
      </c>
      <c r="N27" s="103" t="n">
        <v>0</v>
      </c>
    </row>
    <row r="28" customFormat="false" ht="12.75" hidden="false" customHeight="false" outlineLevel="0" collapsed="false">
      <c r="B28" s="105" t="s">
        <v>19</v>
      </c>
      <c r="C28" s="105"/>
      <c r="D28" s="112" t="s">
        <v>32</v>
      </c>
      <c r="E28" s="100" t="n">
        <v>9</v>
      </c>
      <c r="F28" s="101" t="n">
        <v>50</v>
      </c>
      <c r="G28" s="101" t="n">
        <v>0</v>
      </c>
      <c r="H28" s="102" t="n">
        <f aca="false">F28+G28</f>
        <v>50</v>
      </c>
      <c r="I28" s="101" t="n">
        <v>0</v>
      </c>
      <c r="J28" s="102" t="n">
        <f aca="false">H28+I28</f>
        <v>50</v>
      </c>
      <c r="K28" s="103" t="n">
        <v>0</v>
      </c>
      <c r="L28" s="103" t="n">
        <v>0</v>
      </c>
      <c r="M28" s="113" t="n">
        <f aca="false">K28+L28</f>
        <v>0</v>
      </c>
      <c r="N28" s="103" t="n">
        <v>0</v>
      </c>
    </row>
    <row r="29" customFormat="false" ht="12.75" hidden="false" customHeight="false" outlineLevel="0" collapsed="false">
      <c r="B29" s="105" t="s">
        <v>20</v>
      </c>
      <c r="C29" s="105" t="s">
        <v>26</v>
      </c>
      <c r="D29" s="112" t="s">
        <v>34</v>
      </c>
      <c r="E29" s="100" t="n">
        <v>8</v>
      </c>
      <c r="F29" s="101" t="n">
        <v>56</v>
      </c>
      <c r="G29" s="101" t="n">
        <v>0</v>
      </c>
      <c r="H29" s="102" t="n">
        <f aca="false">F29+G29</f>
        <v>56</v>
      </c>
      <c r="I29" s="101" t="n">
        <v>0</v>
      </c>
      <c r="J29" s="102" t="n">
        <f aca="false">H29+I29</f>
        <v>56</v>
      </c>
      <c r="K29" s="103" t="n">
        <v>1</v>
      </c>
      <c r="L29" s="103" t="n">
        <v>1</v>
      </c>
      <c r="M29" s="113" t="n">
        <f aca="false">K29+L29</f>
        <v>2</v>
      </c>
      <c r="N29" s="103" t="n">
        <v>1</v>
      </c>
    </row>
    <row r="30" customFormat="false" ht="12.75" hidden="false" customHeight="false" outlineLevel="0" collapsed="false">
      <c r="B30" s="105" t="s">
        <v>25</v>
      </c>
      <c r="C30" s="105"/>
      <c r="D30" s="112" t="s">
        <v>25</v>
      </c>
      <c r="E30" s="100" t="n">
        <v>7</v>
      </c>
      <c r="F30" s="101" t="n">
        <v>23</v>
      </c>
      <c r="G30" s="101" t="n">
        <v>0</v>
      </c>
      <c r="H30" s="102" t="n">
        <f aca="false">F30+G30</f>
        <v>23</v>
      </c>
      <c r="I30" s="101" t="n">
        <v>0</v>
      </c>
      <c r="J30" s="102" t="n">
        <f aca="false">H30+I30</f>
        <v>23</v>
      </c>
      <c r="K30" s="103" t="n">
        <v>2</v>
      </c>
      <c r="L30" s="103" t="n">
        <v>1</v>
      </c>
      <c r="M30" s="113" t="n">
        <f aca="false">K30+L30</f>
        <v>3</v>
      </c>
      <c r="N30" s="103" t="n">
        <v>1</v>
      </c>
    </row>
    <row r="31" customFormat="false" ht="12.75" hidden="false" customHeight="false" outlineLevel="0" collapsed="false">
      <c r="B31" s="105" t="s">
        <v>19</v>
      </c>
      <c r="C31" s="105"/>
      <c r="D31" s="112" t="s">
        <v>30</v>
      </c>
      <c r="E31" s="100" t="n">
        <v>6</v>
      </c>
      <c r="F31" s="101" t="n">
        <v>42</v>
      </c>
      <c r="G31" s="101" t="n">
        <v>0</v>
      </c>
      <c r="H31" s="102" t="n">
        <f aca="false">F31+G31</f>
        <v>42</v>
      </c>
      <c r="I31" s="101" t="n">
        <v>0</v>
      </c>
      <c r="J31" s="102" t="n">
        <f aca="false">H31+I31</f>
        <v>42</v>
      </c>
      <c r="K31" s="103" t="n">
        <v>0</v>
      </c>
      <c r="L31" s="103" t="n">
        <v>0</v>
      </c>
      <c r="M31" s="113" t="n">
        <f aca="false">K31+L31</f>
        <v>0</v>
      </c>
      <c r="N31" s="103" t="n">
        <v>0</v>
      </c>
    </row>
    <row r="32" customFormat="false" ht="12.75" hidden="false" customHeight="false" outlineLevel="0" collapsed="false">
      <c r="B32" s="105" t="s">
        <v>30</v>
      </c>
      <c r="C32" s="97"/>
      <c r="D32" s="112"/>
      <c r="E32" s="100" t="n">
        <v>5</v>
      </c>
      <c r="F32" s="101" t="n">
        <v>28</v>
      </c>
      <c r="G32" s="101" t="n">
        <v>0</v>
      </c>
      <c r="H32" s="102" t="n">
        <f aca="false">F32+G32</f>
        <v>28</v>
      </c>
      <c r="I32" s="101" t="n">
        <v>0</v>
      </c>
      <c r="J32" s="102" t="n">
        <f aca="false">H32+I32</f>
        <v>28</v>
      </c>
      <c r="K32" s="103" t="n">
        <v>2</v>
      </c>
      <c r="L32" s="103" t="n">
        <v>1</v>
      </c>
      <c r="M32" s="113" t="n">
        <f aca="false">K32+L32</f>
        <v>3</v>
      </c>
      <c r="N32" s="103" t="n">
        <v>1</v>
      </c>
    </row>
    <row r="33" customFormat="false" ht="12.75" hidden="false" customHeight="false" outlineLevel="0" collapsed="false">
      <c r="B33" s="105"/>
      <c r="C33" s="105"/>
      <c r="D33" s="112"/>
      <c r="E33" s="100" t="n">
        <v>4</v>
      </c>
      <c r="F33" s="101" t="n">
        <v>10</v>
      </c>
      <c r="G33" s="101" t="n">
        <v>0</v>
      </c>
      <c r="H33" s="102" t="n">
        <f aca="false">F33+G33</f>
        <v>10</v>
      </c>
      <c r="I33" s="101" t="n">
        <v>0</v>
      </c>
      <c r="J33" s="102" t="n">
        <f aca="false">H33+I33</f>
        <v>10</v>
      </c>
      <c r="K33" s="103" t="n">
        <v>0</v>
      </c>
      <c r="L33" s="103" t="n">
        <v>0</v>
      </c>
      <c r="M33" s="113" t="n">
        <f aca="false">K33+L33</f>
        <v>0</v>
      </c>
      <c r="N33" s="103" t="n">
        <v>0</v>
      </c>
    </row>
    <row r="34" customFormat="false" ht="12.75" hidden="false" customHeight="false" outlineLevel="0" collapsed="false">
      <c r="B34" s="105"/>
      <c r="C34" s="105" t="s">
        <v>18</v>
      </c>
      <c r="D34" s="112"/>
      <c r="E34" s="100" t="n">
        <v>3</v>
      </c>
      <c r="F34" s="101" t="n">
        <v>0</v>
      </c>
      <c r="G34" s="101" t="n">
        <v>7</v>
      </c>
      <c r="H34" s="102" t="n">
        <f aca="false">F34+G34</f>
        <v>7</v>
      </c>
      <c r="I34" s="101" t="n">
        <v>0</v>
      </c>
      <c r="J34" s="102" t="n">
        <f aca="false">H34+I34</f>
        <v>7</v>
      </c>
      <c r="K34" s="103" t="n">
        <v>1</v>
      </c>
      <c r="L34" s="103" t="n">
        <v>0</v>
      </c>
      <c r="M34" s="113" t="n">
        <f aca="false">K34+L34</f>
        <v>1</v>
      </c>
      <c r="N34" s="103" t="n">
        <v>0</v>
      </c>
    </row>
    <row r="35" customFormat="false" ht="12.75" hidden="false" customHeight="false" outlineLevel="0" collapsed="false">
      <c r="B35" s="105"/>
      <c r="C35" s="105"/>
      <c r="D35" s="112"/>
      <c r="E35" s="100" t="n">
        <v>2</v>
      </c>
      <c r="F35" s="101" t="n">
        <v>0</v>
      </c>
      <c r="G35" s="101" t="n">
        <v>10</v>
      </c>
      <c r="H35" s="102" t="n">
        <f aca="false">F35+G35</f>
        <v>10</v>
      </c>
      <c r="I35" s="101" t="n">
        <v>0</v>
      </c>
      <c r="J35" s="102" t="n">
        <f aca="false">H35+I35</f>
        <v>10</v>
      </c>
      <c r="K35" s="103" t="n">
        <v>0</v>
      </c>
      <c r="L35" s="103" t="n">
        <v>0</v>
      </c>
      <c r="M35" s="113" t="n">
        <f aca="false">K35+L35</f>
        <v>0</v>
      </c>
      <c r="N35" s="103" t="n">
        <v>0</v>
      </c>
    </row>
    <row r="36" customFormat="false" ht="12.75" hidden="false" customHeight="false" outlineLevel="0" collapsed="false">
      <c r="B36" s="109"/>
      <c r="C36" s="109"/>
      <c r="D36" s="112"/>
      <c r="E36" s="97" t="n">
        <v>1</v>
      </c>
      <c r="F36" s="101" t="n">
        <v>0</v>
      </c>
      <c r="G36" s="101" t="n">
        <v>12</v>
      </c>
      <c r="H36" s="102" t="n">
        <f aca="false">F36+G36</f>
        <v>12</v>
      </c>
      <c r="I36" s="101" t="n">
        <v>158</v>
      </c>
      <c r="J36" s="102" t="n">
        <f aca="false">H36+I36</f>
        <v>170</v>
      </c>
      <c r="K36" s="103" t="n">
        <v>1</v>
      </c>
      <c r="L36" s="103" t="n">
        <v>1</v>
      </c>
      <c r="M36" s="113" t="n">
        <f aca="false">K36+L36</f>
        <v>2</v>
      </c>
      <c r="N36" s="103" t="n">
        <v>1</v>
      </c>
    </row>
    <row r="37" customFormat="false" ht="15" hidden="false" customHeight="true" outlineLevel="0" collapsed="false">
      <c r="B37" s="140" t="s">
        <v>35</v>
      </c>
      <c r="C37" s="140"/>
      <c r="D37" s="140"/>
      <c r="E37" s="140"/>
      <c r="F37" s="111" t="n">
        <f aca="false">SUM(F24:F36)</f>
        <v>1285</v>
      </c>
      <c r="G37" s="102" t="n">
        <f aca="false">SUM(G24:G36)</f>
        <v>29</v>
      </c>
      <c r="H37" s="114" t="n">
        <f aca="false">SUM(H24:H36)</f>
        <v>1314</v>
      </c>
      <c r="I37" s="115" t="n">
        <f aca="false">SUM(I24:I36)</f>
        <v>158</v>
      </c>
      <c r="J37" s="110" t="n">
        <f aca="false">SUM(J24:J36)</f>
        <v>1472</v>
      </c>
      <c r="K37" s="111" t="n">
        <f aca="false">SUM(K24:K36)</f>
        <v>431</v>
      </c>
      <c r="L37" s="102" t="n">
        <f aca="false">SUM(L24:L36)</f>
        <v>62</v>
      </c>
      <c r="M37" s="110" t="n">
        <f aca="false">SUM(M24:M36)</f>
        <v>493</v>
      </c>
      <c r="N37" s="111" t="n">
        <f aca="false">SUM(N24:N36)</f>
        <v>67</v>
      </c>
    </row>
    <row r="38" customFormat="false" ht="12.75" hidden="false" customHeight="false" outlineLevel="0" collapsed="false">
      <c r="B38" s="97"/>
      <c r="C38" s="97"/>
      <c r="D38" s="116"/>
      <c r="E38" s="100" t="n">
        <v>13</v>
      </c>
      <c r="F38" s="101" t="n">
        <v>10</v>
      </c>
      <c r="G38" s="101" t="n">
        <v>0</v>
      </c>
      <c r="H38" s="102" t="n">
        <f aca="false">F38+G38</f>
        <v>10</v>
      </c>
      <c r="I38" s="101" t="n">
        <v>0</v>
      </c>
      <c r="J38" s="102" t="n">
        <f aca="false">H38+I38</f>
        <v>10</v>
      </c>
      <c r="K38" s="103" t="n">
        <v>3</v>
      </c>
      <c r="L38" s="103" t="n">
        <v>0</v>
      </c>
      <c r="M38" s="113" t="n">
        <f aca="false">K38+L38</f>
        <v>3</v>
      </c>
      <c r="N38" s="103" t="n">
        <v>0</v>
      </c>
    </row>
    <row r="39" customFormat="false" ht="12.75" hidden="false" customHeight="false" outlineLevel="0" collapsed="false">
      <c r="B39" s="105" t="s">
        <v>18</v>
      </c>
      <c r="C39" s="105" t="s">
        <v>19</v>
      </c>
      <c r="D39" s="112" t="s">
        <v>36</v>
      </c>
      <c r="E39" s="100" t="n">
        <v>12</v>
      </c>
      <c r="F39" s="101" t="n">
        <v>0</v>
      </c>
      <c r="G39" s="101" t="n">
        <v>0</v>
      </c>
      <c r="H39" s="102" t="n">
        <f aca="false">F39+G39</f>
        <v>0</v>
      </c>
      <c r="I39" s="101" t="n">
        <v>0</v>
      </c>
      <c r="J39" s="102" t="n">
        <f aca="false">H39+I39</f>
        <v>0</v>
      </c>
      <c r="K39" s="103" t="n">
        <v>1</v>
      </c>
      <c r="L39" s="103" t="n">
        <v>0</v>
      </c>
      <c r="M39" s="113" t="n">
        <f aca="false">K39+L39</f>
        <v>1</v>
      </c>
      <c r="N39" s="103" t="n">
        <v>0</v>
      </c>
    </row>
    <row r="40" customFormat="false" ht="12.75" hidden="false" customHeight="false" outlineLevel="0" collapsed="false">
      <c r="B40" s="105" t="s">
        <v>22</v>
      </c>
      <c r="C40" s="105"/>
      <c r="D40" s="112" t="s">
        <v>22</v>
      </c>
      <c r="E40" s="100" t="n">
        <v>11</v>
      </c>
      <c r="F40" s="101" t="n">
        <v>0</v>
      </c>
      <c r="G40" s="101" t="n">
        <v>0</v>
      </c>
      <c r="H40" s="102" t="n">
        <f aca="false">F40+G40</f>
        <v>0</v>
      </c>
      <c r="I40" s="101" t="n">
        <v>0</v>
      </c>
      <c r="J40" s="102" t="n">
        <f aca="false">H40+I40</f>
        <v>0</v>
      </c>
      <c r="K40" s="103" t="n">
        <v>0</v>
      </c>
      <c r="L40" s="103" t="n">
        <v>0</v>
      </c>
      <c r="M40" s="113" t="n">
        <f aca="false">K40+L40</f>
        <v>0</v>
      </c>
      <c r="N40" s="103" t="n">
        <v>0</v>
      </c>
    </row>
    <row r="41" customFormat="false" ht="12.75" hidden="false" customHeight="false" outlineLevel="0" collapsed="false">
      <c r="B41" s="105" t="s">
        <v>37</v>
      </c>
      <c r="C41" s="97"/>
      <c r="D41" s="112" t="s">
        <v>20</v>
      </c>
      <c r="E41" s="100" t="n">
        <v>10</v>
      </c>
      <c r="F41" s="101" t="n">
        <v>0</v>
      </c>
      <c r="G41" s="101" t="n">
        <v>0</v>
      </c>
      <c r="H41" s="102" t="n">
        <f aca="false">F41+G41</f>
        <v>0</v>
      </c>
      <c r="I41" s="101" t="n">
        <v>0</v>
      </c>
      <c r="J41" s="102" t="n">
        <f aca="false">H41+I41</f>
        <v>0</v>
      </c>
      <c r="K41" s="103" t="n">
        <v>0</v>
      </c>
      <c r="L41" s="103" t="n">
        <v>0</v>
      </c>
      <c r="M41" s="113" t="n">
        <f aca="false">K41+L41</f>
        <v>0</v>
      </c>
      <c r="N41" s="103" t="n">
        <v>0</v>
      </c>
    </row>
    <row r="42" customFormat="false" ht="12.75" hidden="false" customHeight="false" outlineLevel="0" collapsed="false">
      <c r="B42" s="105" t="s">
        <v>25</v>
      </c>
      <c r="C42" s="105"/>
      <c r="D42" s="112" t="s">
        <v>34</v>
      </c>
      <c r="E42" s="100" t="n">
        <v>9</v>
      </c>
      <c r="F42" s="101" t="n">
        <v>0</v>
      </c>
      <c r="G42" s="101" t="n">
        <v>0</v>
      </c>
      <c r="H42" s="102" t="n">
        <f aca="false">F42+G42</f>
        <v>0</v>
      </c>
      <c r="I42" s="101" t="n">
        <v>0</v>
      </c>
      <c r="J42" s="102" t="n">
        <f aca="false">H42+I42</f>
        <v>0</v>
      </c>
      <c r="K42" s="103" t="n">
        <v>0</v>
      </c>
      <c r="L42" s="103" t="n">
        <v>0</v>
      </c>
      <c r="M42" s="113" t="n">
        <f aca="false">K42+L42</f>
        <v>0</v>
      </c>
      <c r="N42" s="103" t="n">
        <v>0</v>
      </c>
    </row>
    <row r="43" customFormat="false" ht="12.75" hidden="false" customHeight="false" outlineLevel="0" collapsed="false">
      <c r="B43" s="105" t="s">
        <v>23</v>
      </c>
      <c r="C43" s="105" t="s">
        <v>26</v>
      </c>
      <c r="D43" s="112" t="s">
        <v>18</v>
      </c>
      <c r="E43" s="100" t="n">
        <v>8</v>
      </c>
      <c r="F43" s="101" t="n">
        <v>0</v>
      </c>
      <c r="G43" s="101" t="n">
        <v>0</v>
      </c>
      <c r="H43" s="102" t="n">
        <f aca="false">F43+G43</f>
        <v>0</v>
      </c>
      <c r="I43" s="101" t="n">
        <v>0</v>
      </c>
      <c r="J43" s="102" t="n">
        <f aca="false">H43+I43</f>
        <v>0</v>
      </c>
      <c r="K43" s="103" t="n">
        <v>0</v>
      </c>
      <c r="L43" s="103" t="n">
        <v>0</v>
      </c>
      <c r="M43" s="113" t="n">
        <f aca="false">K43+L43</f>
        <v>0</v>
      </c>
      <c r="N43" s="103" t="n">
        <v>0</v>
      </c>
    </row>
    <row r="44" customFormat="false" ht="12.75" hidden="false" customHeight="false" outlineLevel="0" collapsed="false">
      <c r="B44" s="105" t="s">
        <v>25</v>
      </c>
      <c r="C44" s="105"/>
      <c r="D44" s="112" t="s">
        <v>33</v>
      </c>
      <c r="E44" s="100" t="n">
        <v>7</v>
      </c>
      <c r="F44" s="101" t="n">
        <v>0</v>
      </c>
      <c r="G44" s="101" t="n">
        <v>0</v>
      </c>
      <c r="H44" s="102" t="n">
        <f aca="false">F44+G44</f>
        <v>0</v>
      </c>
      <c r="I44" s="101" t="n">
        <v>0</v>
      </c>
      <c r="J44" s="102" t="n">
        <f aca="false">H44+I44</f>
        <v>0</v>
      </c>
      <c r="K44" s="103" t="n">
        <v>0</v>
      </c>
      <c r="L44" s="103" t="n">
        <v>0</v>
      </c>
      <c r="M44" s="113" t="n">
        <f aca="false">K44+L44</f>
        <v>0</v>
      </c>
      <c r="N44" s="103" t="n">
        <v>0</v>
      </c>
    </row>
    <row r="45" customFormat="false" ht="12.75" hidden="false" customHeight="false" outlineLevel="0" collapsed="false">
      <c r="B45" s="105" t="s">
        <v>18</v>
      </c>
      <c r="C45" s="105"/>
      <c r="D45" s="112" t="s">
        <v>27</v>
      </c>
      <c r="E45" s="100" t="n">
        <v>6</v>
      </c>
      <c r="F45" s="101" t="n">
        <v>0</v>
      </c>
      <c r="G45" s="101" t="n">
        <v>0</v>
      </c>
      <c r="H45" s="102" t="n">
        <f aca="false">F45+G45</f>
        <v>0</v>
      </c>
      <c r="I45" s="101" t="n">
        <v>0</v>
      </c>
      <c r="J45" s="102" t="n">
        <f aca="false">H45+I45</f>
        <v>0</v>
      </c>
      <c r="K45" s="103" t="n">
        <v>0</v>
      </c>
      <c r="L45" s="103" t="n">
        <v>0</v>
      </c>
      <c r="M45" s="113" t="n">
        <f aca="false">K45+L45</f>
        <v>0</v>
      </c>
      <c r="N45" s="103" t="n">
        <v>0</v>
      </c>
    </row>
    <row r="46" customFormat="false" ht="12.75" hidden="false" customHeight="false" outlineLevel="0" collapsed="false">
      <c r="B46" s="105" t="s">
        <v>28</v>
      </c>
      <c r="C46" s="97"/>
      <c r="D46" s="112" t="s">
        <v>20</v>
      </c>
      <c r="E46" s="100" t="n">
        <v>5</v>
      </c>
      <c r="F46" s="101" t="n">
        <v>0</v>
      </c>
      <c r="G46" s="101" t="n">
        <v>0</v>
      </c>
      <c r="H46" s="102" t="n">
        <f aca="false">F46+G46</f>
        <v>0</v>
      </c>
      <c r="I46" s="101" t="n">
        <v>0</v>
      </c>
      <c r="J46" s="102" t="n">
        <f aca="false">H46+I46</f>
        <v>0</v>
      </c>
      <c r="K46" s="103" t="n">
        <v>1</v>
      </c>
      <c r="L46" s="103" t="n">
        <v>0</v>
      </c>
      <c r="M46" s="113" t="n">
        <f aca="false">K46+L46</f>
        <v>1</v>
      </c>
      <c r="N46" s="103" t="n">
        <v>0</v>
      </c>
    </row>
    <row r="47" customFormat="false" ht="12.75" hidden="false" customHeight="false" outlineLevel="0" collapsed="false">
      <c r="B47" s="105"/>
      <c r="C47" s="105"/>
      <c r="D47" s="112" t="s">
        <v>29</v>
      </c>
      <c r="E47" s="100" t="n">
        <v>4</v>
      </c>
      <c r="F47" s="101" t="n">
        <v>0</v>
      </c>
      <c r="G47" s="101" t="n">
        <v>0</v>
      </c>
      <c r="H47" s="102" t="n">
        <f aca="false">F47+G47</f>
        <v>0</v>
      </c>
      <c r="I47" s="101" t="n">
        <v>0</v>
      </c>
      <c r="J47" s="102" t="n">
        <f aca="false">H47+I47</f>
        <v>0</v>
      </c>
      <c r="K47" s="103" t="n">
        <v>0</v>
      </c>
      <c r="L47" s="103" t="n">
        <v>0</v>
      </c>
      <c r="M47" s="113" t="n">
        <f aca="false">K47+L47</f>
        <v>0</v>
      </c>
      <c r="N47" s="103" t="n">
        <v>0</v>
      </c>
    </row>
    <row r="48" customFormat="false" ht="12.75" hidden="false" customHeight="false" outlineLevel="0" collapsed="false">
      <c r="B48" s="105"/>
      <c r="C48" s="105" t="s">
        <v>18</v>
      </c>
      <c r="D48" s="112" t="s">
        <v>18</v>
      </c>
      <c r="E48" s="100" t="n">
        <v>3</v>
      </c>
      <c r="F48" s="101" t="n">
        <v>0</v>
      </c>
      <c r="G48" s="101" t="n">
        <v>0</v>
      </c>
      <c r="H48" s="102" t="n">
        <f aca="false">F48+G48</f>
        <v>0</v>
      </c>
      <c r="I48" s="101" t="n">
        <v>0</v>
      </c>
      <c r="J48" s="102" t="n">
        <f aca="false">H48+I48</f>
        <v>0</v>
      </c>
      <c r="K48" s="103" t="n">
        <v>0</v>
      </c>
      <c r="L48" s="103" t="n">
        <v>0</v>
      </c>
      <c r="M48" s="113" t="n">
        <f aca="false">K48+L48</f>
        <v>0</v>
      </c>
      <c r="N48" s="103" t="n">
        <v>0</v>
      </c>
    </row>
    <row r="49" customFormat="false" ht="12.75" hidden="false" customHeight="false" outlineLevel="0" collapsed="false">
      <c r="B49" s="105"/>
      <c r="C49" s="105"/>
      <c r="D49" s="112" t="s">
        <v>23</v>
      </c>
      <c r="E49" s="100" t="n">
        <v>2</v>
      </c>
      <c r="F49" s="101" t="n">
        <v>0</v>
      </c>
      <c r="G49" s="101" t="n">
        <v>0</v>
      </c>
      <c r="H49" s="102" t="n">
        <f aca="false">F49+G49</f>
        <v>0</v>
      </c>
      <c r="I49" s="101" t="n">
        <v>0</v>
      </c>
      <c r="J49" s="102" t="n">
        <f aca="false">H49+I49</f>
        <v>0</v>
      </c>
      <c r="K49" s="103" t="n">
        <v>0</v>
      </c>
      <c r="L49" s="103" t="n">
        <v>0</v>
      </c>
      <c r="M49" s="113" t="n">
        <f aca="false">K49+L49</f>
        <v>0</v>
      </c>
      <c r="N49" s="103" t="n">
        <v>0</v>
      </c>
    </row>
    <row r="50" customFormat="false" ht="12.75" hidden="false" customHeight="false" outlineLevel="0" collapsed="false">
      <c r="B50" s="109"/>
      <c r="C50" s="112"/>
      <c r="D50" s="109"/>
      <c r="E50" s="97" t="n">
        <v>1</v>
      </c>
      <c r="F50" s="101" t="n">
        <v>0</v>
      </c>
      <c r="G50" s="101" t="n">
        <v>0</v>
      </c>
      <c r="H50" s="117" t="n">
        <f aca="false">F50+G50</f>
        <v>0</v>
      </c>
      <c r="I50" s="101" t="n">
        <v>16</v>
      </c>
      <c r="J50" s="117" t="n">
        <f aca="false">H50+I50</f>
        <v>16</v>
      </c>
      <c r="K50" s="103" t="n">
        <v>0</v>
      </c>
      <c r="L50" s="103" t="n">
        <v>0</v>
      </c>
      <c r="M50" s="118" t="n">
        <f aca="false">K50+L50</f>
        <v>0</v>
      </c>
      <c r="N50" s="103" t="n">
        <v>0</v>
      </c>
    </row>
    <row r="51" customFormat="false" ht="15" hidden="false" customHeight="true" outlineLevel="0" collapsed="false">
      <c r="B51" s="100" t="s">
        <v>38</v>
      </c>
      <c r="C51" s="100"/>
      <c r="D51" s="100"/>
      <c r="E51" s="100"/>
      <c r="F51" s="102" t="n">
        <f aca="false">SUM(F38:F50)</f>
        <v>10</v>
      </c>
      <c r="G51" s="102" t="n">
        <f aca="false">SUM(G38:G50)</f>
        <v>0</v>
      </c>
      <c r="H51" s="102" t="n">
        <f aca="false">SUM(H38:H50)</f>
        <v>10</v>
      </c>
      <c r="I51" s="102" t="n">
        <f aca="false">SUM(I38:I50)</f>
        <v>16</v>
      </c>
      <c r="J51" s="102" t="n">
        <f aca="false">SUM(J38:J50)</f>
        <v>26</v>
      </c>
      <c r="K51" s="102" t="n">
        <f aca="false">SUM(K38:K50)</f>
        <v>5</v>
      </c>
      <c r="L51" s="102" t="n">
        <f aca="false">SUM(L38:L50)</f>
        <v>0</v>
      </c>
      <c r="M51" s="102" t="n">
        <f aca="false">SUM(M38:M50)</f>
        <v>5</v>
      </c>
      <c r="N51" s="102" t="n">
        <f aca="false">SUM(N38:N50)</f>
        <v>0</v>
      </c>
    </row>
    <row r="52" customFormat="false" ht="12.75" hidden="false" customHeight="true" outlineLevel="0" collapsed="false">
      <c r="B52" s="100" t="s">
        <v>39</v>
      </c>
      <c r="C52" s="100"/>
      <c r="D52" s="100"/>
      <c r="E52" s="100"/>
      <c r="F52" s="101"/>
      <c r="G52" s="101"/>
      <c r="H52" s="101"/>
      <c r="I52" s="101"/>
      <c r="J52" s="101"/>
      <c r="K52" s="101"/>
      <c r="L52" s="101"/>
      <c r="M52" s="101"/>
      <c r="N52" s="101"/>
    </row>
    <row r="53" customFormat="false" ht="15" hidden="false" customHeight="true" outlineLevel="0" collapsed="false">
      <c r="B53" s="119" t="s">
        <v>40</v>
      </c>
      <c r="C53" s="119"/>
      <c r="D53" s="119"/>
      <c r="E53" s="119"/>
      <c r="F53" s="120" t="n">
        <f aca="false">+F23+F37+F51+F52</f>
        <v>2168</v>
      </c>
      <c r="G53" s="120" t="n">
        <f aca="false">+G23+G37+G51+G52</f>
        <v>68</v>
      </c>
      <c r="H53" s="120" t="n">
        <f aca="false">+H23+H37+H51+H52</f>
        <v>2236</v>
      </c>
      <c r="I53" s="120" t="n">
        <f aca="false">+I23+I37+I51+I52</f>
        <v>242</v>
      </c>
      <c r="J53" s="120" t="n">
        <f aca="false">+J23+J37+J51+J52</f>
        <v>2478</v>
      </c>
      <c r="K53" s="120" t="n">
        <f aca="false">+K23+K37+K51+K52</f>
        <v>748</v>
      </c>
      <c r="L53" s="120" t="n">
        <f aca="false">+L23+L37+L51+L52</f>
        <v>102</v>
      </c>
      <c r="M53" s="120" t="n">
        <f aca="false">+M23+M37+M51+M52</f>
        <v>850</v>
      </c>
      <c r="N53" s="120" t="n">
        <f aca="false">+N23+N37+N51+N52</f>
        <v>111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53" t="s">
        <v>0</v>
      </c>
      <c r="C1" s="54"/>
      <c r="D1" s="54"/>
      <c r="E1" s="54"/>
      <c r="F1" s="54"/>
      <c r="G1" s="55"/>
      <c r="H1" s="55"/>
      <c r="I1" s="56"/>
      <c r="J1" s="57"/>
      <c r="K1" s="57"/>
      <c r="L1" s="57"/>
      <c r="M1" s="57"/>
      <c r="N1" s="57"/>
    </row>
    <row r="2" customFormat="false" ht="15" hidden="false" customHeight="false" outlineLevel="0" collapsed="false">
      <c r="B2" s="58" t="s">
        <v>54</v>
      </c>
      <c r="C2" s="59"/>
      <c r="D2" s="59"/>
      <c r="E2" s="59"/>
      <c r="F2" s="95" t="s">
        <v>66</v>
      </c>
      <c r="G2" s="59"/>
      <c r="H2" s="60"/>
      <c r="I2" s="61"/>
      <c r="J2" s="57"/>
      <c r="K2" s="57"/>
      <c r="L2" s="57"/>
      <c r="M2" s="57"/>
      <c r="N2" s="57"/>
    </row>
    <row r="3" customFormat="false" ht="12.75" hidden="false" customHeight="false" outlineLevel="0" collapsed="false">
      <c r="B3" s="58" t="s">
        <v>42</v>
      </c>
      <c r="C3" s="62" t="s">
        <v>56</v>
      </c>
      <c r="D3" s="62"/>
      <c r="E3" s="62"/>
      <c r="F3" s="62"/>
      <c r="G3" s="62"/>
      <c r="H3" s="62"/>
      <c r="I3" s="62"/>
    </row>
    <row r="4" customFormat="false" ht="12.75" hidden="false" customHeight="false" outlineLevel="0" collapsed="false">
      <c r="B4" s="63" t="s">
        <v>44</v>
      </c>
      <c r="C4" s="64"/>
      <c r="D4" s="65" t="n">
        <v>44926</v>
      </c>
      <c r="E4" s="66"/>
      <c r="F4" s="66"/>
      <c r="G4" s="67"/>
      <c r="H4" s="67"/>
      <c r="I4" s="68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96" t="s">
        <v>6</v>
      </c>
      <c r="C7" s="96"/>
      <c r="D7" s="96"/>
      <c r="E7" s="96"/>
      <c r="F7" s="96" t="s">
        <v>7</v>
      </c>
      <c r="G7" s="96"/>
      <c r="H7" s="96"/>
      <c r="I7" s="96"/>
      <c r="J7" s="96"/>
      <c r="K7" s="96" t="s">
        <v>8</v>
      </c>
      <c r="L7" s="96"/>
      <c r="M7" s="96"/>
      <c r="N7" s="96"/>
    </row>
    <row r="8" customFormat="false" ht="15" hidden="false" customHeight="true" outlineLevel="0" collapsed="false">
      <c r="B8" s="96"/>
      <c r="C8" s="96"/>
      <c r="D8" s="96"/>
      <c r="E8" s="96"/>
      <c r="F8" s="96" t="s">
        <v>9</v>
      </c>
      <c r="G8" s="96"/>
      <c r="H8" s="96"/>
      <c r="I8" s="96" t="s">
        <v>10</v>
      </c>
      <c r="J8" s="96" t="s">
        <v>11</v>
      </c>
      <c r="K8" s="96" t="s">
        <v>12</v>
      </c>
      <c r="L8" s="96" t="s">
        <v>13</v>
      </c>
      <c r="M8" s="96" t="s">
        <v>11</v>
      </c>
      <c r="N8" s="96" t="s">
        <v>14</v>
      </c>
    </row>
    <row r="9" customFormat="false" ht="24" hidden="false" customHeight="false" outlineLevel="0" collapsed="false">
      <c r="B9" s="96"/>
      <c r="C9" s="96"/>
      <c r="D9" s="96"/>
      <c r="E9" s="96"/>
      <c r="F9" s="96" t="s">
        <v>15</v>
      </c>
      <c r="G9" s="96" t="s">
        <v>16</v>
      </c>
      <c r="H9" s="96" t="s">
        <v>17</v>
      </c>
      <c r="I9" s="96"/>
      <c r="J9" s="96"/>
      <c r="K9" s="96"/>
      <c r="L9" s="96"/>
      <c r="M9" s="96"/>
      <c r="N9" s="96"/>
    </row>
    <row r="10" customFormat="false" ht="12.75" hidden="false" customHeight="false" outlineLevel="0" collapsed="false">
      <c r="B10" s="97"/>
      <c r="C10" s="98"/>
      <c r="D10" s="99"/>
      <c r="E10" s="100" t="n">
        <v>13</v>
      </c>
      <c r="F10" s="101" t="n">
        <v>240</v>
      </c>
      <c r="G10" s="101" t="n">
        <v>5</v>
      </c>
      <c r="H10" s="102" t="n">
        <f aca="false">F10+G10</f>
        <v>245</v>
      </c>
      <c r="I10" s="101"/>
      <c r="J10" s="102" t="n">
        <f aca="false">H10+I10</f>
        <v>245</v>
      </c>
      <c r="K10" s="103" t="n">
        <v>360</v>
      </c>
      <c r="L10" s="103" t="n">
        <v>36</v>
      </c>
      <c r="M10" s="104" t="n">
        <f aca="false">K10+L10</f>
        <v>396</v>
      </c>
      <c r="N10" s="103" t="n">
        <v>41</v>
      </c>
    </row>
    <row r="11" customFormat="false" ht="12.75" hidden="false" customHeight="false" outlineLevel="0" collapsed="false">
      <c r="B11" s="105" t="s">
        <v>18</v>
      </c>
      <c r="C11" s="106" t="s">
        <v>19</v>
      </c>
      <c r="D11" s="99"/>
      <c r="E11" s="100" t="n">
        <v>12</v>
      </c>
      <c r="F11" s="101" t="n">
        <v>24</v>
      </c>
      <c r="G11" s="101"/>
      <c r="H11" s="102" t="n">
        <f aca="false">F11+G11</f>
        <v>24</v>
      </c>
      <c r="I11" s="101"/>
      <c r="J11" s="102" t="n">
        <f aca="false">H11+I11</f>
        <v>24</v>
      </c>
      <c r="K11" s="103" t="n">
        <v>1</v>
      </c>
      <c r="L11" s="103"/>
      <c r="M11" s="104" t="n">
        <f aca="false">K11+L11</f>
        <v>1</v>
      </c>
      <c r="N11" s="103"/>
    </row>
    <row r="12" customFormat="false" ht="12.75" hidden="false" customHeight="false" outlineLevel="0" collapsed="false">
      <c r="B12" s="105" t="s">
        <v>20</v>
      </c>
      <c r="C12" s="107"/>
      <c r="D12" s="108" t="s">
        <v>21</v>
      </c>
      <c r="E12" s="100" t="n">
        <v>11</v>
      </c>
      <c r="F12" s="101" t="n">
        <v>4</v>
      </c>
      <c r="G12" s="101"/>
      <c r="H12" s="102" t="n">
        <f aca="false">F12+G12</f>
        <v>4</v>
      </c>
      <c r="I12" s="101"/>
      <c r="J12" s="102" t="n">
        <f aca="false">H12+I12</f>
        <v>4</v>
      </c>
      <c r="K12" s="103"/>
      <c r="L12" s="103"/>
      <c r="M12" s="104" t="n">
        <f aca="false">K12+L12</f>
        <v>0</v>
      </c>
      <c r="N12" s="103"/>
    </row>
    <row r="13" customFormat="false" ht="12.75" hidden="false" customHeight="false" outlineLevel="0" collapsed="false">
      <c r="B13" s="105" t="s">
        <v>18</v>
      </c>
      <c r="C13" s="106"/>
      <c r="D13" s="108" t="s">
        <v>22</v>
      </c>
      <c r="E13" s="100" t="n">
        <v>10</v>
      </c>
      <c r="F13" s="101" t="n">
        <v>19</v>
      </c>
      <c r="G13" s="101" t="n">
        <v>1</v>
      </c>
      <c r="H13" s="102" t="n">
        <f aca="false">F13+G13</f>
        <v>20</v>
      </c>
      <c r="I13" s="101"/>
      <c r="J13" s="102" t="n">
        <f aca="false">H13+I13</f>
        <v>20</v>
      </c>
      <c r="K13" s="103"/>
      <c r="L13" s="103"/>
      <c r="M13" s="104" t="n">
        <f aca="false">K13+L13</f>
        <v>0</v>
      </c>
      <c r="N13" s="103"/>
    </row>
    <row r="14" customFormat="false" ht="12.75" hidden="false" customHeight="false" outlineLevel="0" collapsed="false">
      <c r="B14" s="105" t="s">
        <v>23</v>
      </c>
      <c r="C14" s="106"/>
      <c r="D14" s="108" t="s">
        <v>24</v>
      </c>
      <c r="E14" s="100" t="n">
        <v>9</v>
      </c>
      <c r="F14" s="101" t="n">
        <v>23</v>
      </c>
      <c r="G14" s="101"/>
      <c r="H14" s="102" t="n">
        <f aca="false">F14+G14</f>
        <v>23</v>
      </c>
      <c r="I14" s="101"/>
      <c r="J14" s="102" t="n">
        <f aca="false">H14+I14</f>
        <v>23</v>
      </c>
      <c r="K14" s="103"/>
      <c r="L14" s="103"/>
      <c r="M14" s="104" t="n">
        <f aca="false">K14+L14</f>
        <v>0</v>
      </c>
      <c r="N14" s="103"/>
    </row>
    <row r="15" customFormat="false" ht="12.75" hidden="false" customHeight="false" outlineLevel="0" collapsed="false">
      <c r="B15" s="105" t="s">
        <v>25</v>
      </c>
      <c r="C15" s="106" t="s">
        <v>26</v>
      </c>
      <c r="D15" s="108" t="s">
        <v>27</v>
      </c>
      <c r="E15" s="100" t="n">
        <v>8</v>
      </c>
      <c r="F15" s="101" t="n">
        <v>24</v>
      </c>
      <c r="G15" s="101"/>
      <c r="H15" s="102" t="n">
        <f aca="false">F15+G15</f>
        <v>24</v>
      </c>
      <c r="I15" s="101"/>
      <c r="J15" s="102" t="n">
        <f aca="false">H15+I15</f>
        <v>24</v>
      </c>
      <c r="K15" s="103"/>
      <c r="L15" s="103"/>
      <c r="M15" s="104" t="n">
        <f aca="false">K15+L15</f>
        <v>0</v>
      </c>
      <c r="N15" s="103"/>
    </row>
    <row r="16" customFormat="false" ht="12.75" hidden="false" customHeight="false" outlineLevel="0" collapsed="false">
      <c r="B16" s="105" t="s">
        <v>21</v>
      </c>
      <c r="C16" s="106"/>
      <c r="D16" s="108" t="s">
        <v>28</v>
      </c>
      <c r="E16" s="100" t="n">
        <v>7</v>
      </c>
      <c r="F16" s="101" t="n">
        <v>34</v>
      </c>
      <c r="G16" s="101"/>
      <c r="H16" s="102" t="n">
        <f aca="false">F16+G16</f>
        <v>34</v>
      </c>
      <c r="I16" s="101"/>
      <c r="J16" s="102" t="n">
        <f aca="false">H16+I16</f>
        <v>34</v>
      </c>
      <c r="K16" s="103"/>
      <c r="L16" s="103"/>
      <c r="M16" s="104" t="n">
        <f aca="false">K16+L16</f>
        <v>0</v>
      </c>
      <c r="N16" s="103"/>
    </row>
    <row r="17" customFormat="false" ht="12.75" hidden="false" customHeight="false" outlineLevel="0" collapsed="false">
      <c r="B17" s="105" t="s">
        <v>29</v>
      </c>
      <c r="C17" s="107"/>
      <c r="D17" s="108" t="s">
        <v>25</v>
      </c>
      <c r="E17" s="100" t="n">
        <v>6</v>
      </c>
      <c r="F17" s="101" t="n">
        <v>31</v>
      </c>
      <c r="G17" s="101"/>
      <c r="H17" s="102" t="n">
        <f aca="false">F17+G17</f>
        <v>31</v>
      </c>
      <c r="I17" s="101"/>
      <c r="J17" s="102" t="n">
        <f aca="false">H17+I17</f>
        <v>31</v>
      </c>
      <c r="K17" s="103"/>
      <c r="L17" s="103"/>
      <c r="M17" s="104" t="n">
        <f aca="false">K17+L17</f>
        <v>0</v>
      </c>
      <c r="N17" s="103"/>
    </row>
    <row r="18" customFormat="false" ht="12.75" hidden="false" customHeight="false" outlineLevel="0" collapsed="false">
      <c r="B18" s="105" t="s">
        <v>18</v>
      </c>
      <c r="C18" s="106"/>
      <c r="D18" s="108" t="s">
        <v>30</v>
      </c>
      <c r="E18" s="100" t="n">
        <v>5</v>
      </c>
      <c r="F18" s="101" t="n">
        <v>2</v>
      </c>
      <c r="G18" s="101"/>
      <c r="H18" s="102" t="n">
        <f aca="false">F18+G18</f>
        <v>2</v>
      </c>
      <c r="I18" s="101"/>
      <c r="J18" s="102" t="n">
        <f aca="false">H18+I18</f>
        <v>2</v>
      </c>
      <c r="K18" s="103"/>
      <c r="L18" s="103"/>
      <c r="M18" s="104" t="n">
        <f aca="false">K18+L18</f>
        <v>0</v>
      </c>
      <c r="N18" s="103"/>
    </row>
    <row r="19" customFormat="false" ht="12.75" hidden="false" customHeight="false" outlineLevel="0" collapsed="false">
      <c r="B19" s="105"/>
      <c r="C19" s="106"/>
      <c r="D19" s="108" t="s">
        <v>28</v>
      </c>
      <c r="E19" s="100" t="n">
        <v>4</v>
      </c>
      <c r="F19" s="101"/>
      <c r="G19" s="101"/>
      <c r="H19" s="102" t="n">
        <f aca="false">F19+G19</f>
        <v>0</v>
      </c>
      <c r="I19" s="101"/>
      <c r="J19" s="102" t="n">
        <f aca="false">H19+I19</f>
        <v>0</v>
      </c>
      <c r="K19" s="103" t="n">
        <v>1</v>
      </c>
      <c r="L19" s="103"/>
      <c r="M19" s="104" t="n">
        <f aca="false">K19+L19</f>
        <v>1</v>
      </c>
      <c r="N19" s="103"/>
    </row>
    <row r="20" customFormat="false" ht="12.75" hidden="false" customHeight="false" outlineLevel="0" collapsed="false">
      <c r="B20" s="105"/>
      <c r="C20" s="106" t="s">
        <v>18</v>
      </c>
      <c r="D20" s="99"/>
      <c r="E20" s="100" t="n">
        <v>3</v>
      </c>
      <c r="F20" s="101"/>
      <c r="G20" s="101"/>
      <c r="H20" s="102" t="n">
        <f aca="false">F20+G20</f>
        <v>0</v>
      </c>
      <c r="I20" s="101"/>
      <c r="J20" s="102" t="n">
        <f aca="false">H20+I20</f>
        <v>0</v>
      </c>
      <c r="K20" s="103"/>
      <c r="L20" s="103"/>
      <c r="M20" s="104" t="n">
        <f aca="false">K20+L20</f>
        <v>0</v>
      </c>
      <c r="N20" s="103"/>
    </row>
    <row r="21" customFormat="false" ht="12.75" hidden="false" customHeight="false" outlineLevel="0" collapsed="false">
      <c r="B21" s="105"/>
      <c r="C21" s="106"/>
      <c r="D21" s="99"/>
      <c r="E21" s="100" t="n">
        <v>2</v>
      </c>
      <c r="F21" s="101"/>
      <c r="G21" s="101" t="n">
        <v>15</v>
      </c>
      <c r="H21" s="102" t="n">
        <f aca="false">F21+G21</f>
        <v>15</v>
      </c>
      <c r="I21" s="101"/>
      <c r="J21" s="102" t="n">
        <f aca="false">H21+I21</f>
        <v>15</v>
      </c>
      <c r="K21" s="103"/>
      <c r="L21" s="103"/>
      <c r="M21" s="104" t="n">
        <f aca="false">K21+L21</f>
        <v>0</v>
      </c>
      <c r="N21" s="103"/>
    </row>
    <row r="22" customFormat="false" ht="12.75" hidden="false" customHeight="false" outlineLevel="0" collapsed="false">
      <c r="B22" s="109"/>
      <c r="C22" s="107"/>
      <c r="D22" s="99"/>
      <c r="E22" s="97" t="n">
        <v>1</v>
      </c>
      <c r="F22" s="101"/>
      <c r="G22" s="101" t="n">
        <v>12</v>
      </c>
      <c r="H22" s="102" t="n">
        <f aca="false">F22+G22</f>
        <v>12</v>
      </c>
      <c r="I22" s="101" t="n">
        <v>40</v>
      </c>
      <c r="J22" s="102" t="n">
        <f aca="false">H22+I22</f>
        <v>52</v>
      </c>
      <c r="K22" s="103"/>
      <c r="L22" s="103"/>
      <c r="M22" s="104" t="n">
        <f aca="false">K22+L22</f>
        <v>0</v>
      </c>
      <c r="N22" s="103"/>
    </row>
    <row r="23" customFormat="false" ht="15" hidden="false" customHeight="true" outlineLevel="0" collapsed="false">
      <c r="B23" s="100" t="s">
        <v>31</v>
      </c>
      <c r="C23" s="100"/>
      <c r="D23" s="100"/>
      <c r="E23" s="100"/>
      <c r="F23" s="102" t="n">
        <f aca="false">SUM(F10:F22)</f>
        <v>401</v>
      </c>
      <c r="G23" s="102" t="n">
        <f aca="false">SUM(G10:G22)</f>
        <v>33</v>
      </c>
      <c r="H23" s="110" t="n">
        <f aca="false">SUM(H10:H22)</f>
        <v>434</v>
      </c>
      <c r="I23" s="102" t="n">
        <f aca="false">SUM(I10:I22)</f>
        <v>40</v>
      </c>
      <c r="J23" s="110" t="n">
        <f aca="false">SUM(J10:J22)</f>
        <v>474</v>
      </c>
      <c r="K23" s="111" t="n">
        <f aca="false">SUM(K10:K22)</f>
        <v>362</v>
      </c>
      <c r="L23" s="111" t="n">
        <f aca="false">SUM(L10:L22)</f>
        <v>36</v>
      </c>
      <c r="M23" s="102" t="n">
        <f aca="false">SUM(M10:M22)</f>
        <v>398</v>
      </c>
      <c r="N23" s="102" t="n">
        <f aca="false">SUM(N10:N22)</f>
        <v>41</v>
      </c>
    </row>
    <row r="24" customFormat="false" ht="12.75" hidden="false" customHeight="false" outlineLevel="0" collapsed="false">
      <c r="B24" s="105"/>
      <c r="C24" s="105"/>
      <c r="D24" s="112"/>
      <c r="E24" s="109" t="n">
        <v>13</v>
      </c>
      <c r="F24" s="101" t="n">
        <v>311</v>
      </c>
      <c r="G24" s="101" t="n">
        <v>24</v>
      </c>
      <c r="H24" s="102" t="n">
        <f aca="false">F24+G24</f>
        <v>335</v>
      </c>
      <c r="I24" s="101"/>
      <c r="J24" s="102" t="n">
        <f aca="false">H24+I24</f>
        <v>335</v>
      </c>
      <c r="K24" s="103" t="n">
        <v>308</v>
      </c>
      <c r="L24" s="103" t="n">
        <v>44</v>
      </c>
      <c r="M24" s="113" t="n">
        <f aca="false">K24+L24</f>
        <v>352</v>
      </c>
      <c r="N24" s="103" t="n">
        <v>56</v>
      </c>
    </row>
    <row r="25" customFormat="false" ht="12.75" hidden="false" customHeight="false" outlineLevel="0" collapsed="false">
      <c r="B25" s="105"/>
      <c r="C25" s="105" t="s">
        <v>19</v>
      </c>
      <c r="D25" s="112"/>
      <c r="E25" s="100" t="n">
        <v>12</v>
      </c>
      <c r="F25" s="101" t="n">
        <v>23</v>
      </c>
      <c r="G25" s="101"/>
      <c r="H25" s="102" t="n">
        <f aca="false">F25+G25</f>
        <v>23</v>
      </c>
      <c r="I25" s="101"/>
      <c r="J25" s="102" t="n">
        <f aca="false">H25+I25</f>
        <v>23</v>
      </c>
      <c r="K25" s="103" t="n">
        <v>1</v>
      </c>
      <c r="L25" s="103"/>
      <c r="M25" s="113" t="n">
        <f aca="false">K25+L25</f>
        <v>1</v>
      </c>
      <c r="N25" s="103"/>
    </row>
    <row r="26" customFormat="false" ht="12.75" hidden="false" customHeight="false" outlineLevel="0" collapsed="false">
      <c r="B26" s="105" t="s">
        <v>29</v>
      </c>
      <c r="C26" s="109"/>
      <c r="D26" s="112"/>
      <c r="E26" s="100" t="n">
        <v>11</v>
      </c>
      <c r="F26" s="101" t="n">
        <v>8</v>
      </c>
      <c r="G26" s="101"/>
      <c r="H26" s="102" t="n">
        <f aca="false">F26+G26</f>
        <v>8</v>
      </c>
      <c r="I26" s="101"/>
      <c r="J26" s="102" t="n">
        <f aca="false">H26+I26</f>
        <v>8</v>
      </c>
      <c r="K26" s="103" t="n">
        <v>2</v>
      </c>
      <c r="L26" s="103"/>
      <c r="M26" s="113" t="n">
        <f aca="false">K26+L26</f>
        <v>2</v>
      </c>
      <c r="N26" s="103"/>
    </row>
    <row r="27" customFormat="false" ht="12.75" hidden="false" customHeight="false" outlineLevel="0" collapsed="false">
      <c r="B27" s="105" t="s">
        <v>32</v>
      </c>
      <c r="C27" s="105"/>
      <c r="D27" s="112" t="s">
        <v>33</v>
      </c>
      <c r="E27" s="100" t="n">
        <v>10</v>
      </c>
      <c r="F27" s="101" t="n">
        <v>20</v>
      </c>
      <c r="G27" s="101"/>
      <c r="H27" s="102" t="n">
        <f aca="false">F27+G27</f>
        <v>20</v>
      </c>
      <c r="I27" s="101"/>
      <c r="J27" s="102" t="n">
        <f aca="false">H27+I27</f>
        <v>20</v>
      </c>
      <c r="K27" s="103"/>
      <c r="L27" s="103"/>
      <c r="M27" s="113" t="n">
        <f aca="false">K27+L27</f>
        <v>0</v>
      </c>
      <c r="N27" s="103"/>
    </row>
    <row r="28" customFormat="false" ht="12.75" hidden="false" customHeight="false" outlineLevel="0" collapsed="false">
      <c r="B28" s="105" t="s">
        <v>19</v>
      </c>
      <c r="C28" s="105"/>
      <c r="D28" s="112" t="s">
        <v>32</v>
      </c>
      <c r="E28" s="100" t="n">
        <v>9</v>
      </c>
      <c r="F28" s="101" t="n">
        <v>36</v>
      </c>
      <c r="G28" s="101"/>
      <c r="H28" s="102" t="n">
        <f aca="false">F28+G28</f>
        <v>36</v>
      </c>
      <c r="I28" s="101"/>
      <c r="J28" s="102" t="n">
        <f aca="false">H28+I28</f>
        <v>36</v>
      </c>
      <c r="K28" s="103"/>
      <c r="L28" s="103"/>
      <c r="M28" s="113" t="n">
        <f aca="false">K28+L28</f>
        <v>0</v>
      </c>
      <c r="N28" s="103"/>
    </row>
    <row r="29" customFormat="false" ht="12.75" hidden="false" customHeight="false" outlineLevel="0" collapsed="false">
      <c r="B29" s="105" t="s">
        <v>20</v>
      </c>
      <c r="C29" s="105" t="s">
        <v>26</v>
      </c>
      <c r="D29" s="112" t="s">
        <v>34</v>
      </c>
      <c r="E29" s="100" t="n">
        <v>8</v>
      </c>
      <c r="F29" s="101" t="n">
        <v>39</v>
      </c>
      <c r="G29" s="101"/>
      <c r="H29" s="102" t="n">
        <f aca="false">F29+G29</f>
        <v>39</v>
      </c>
      <c r="I29" s="101"/>
      <c r="J29" s="102" t="n">
        <f aca="false">H29+I29</f>
        <v>39</v>
      </c>
      <c r="K29" s="103"/>
      <c r="L29" s="103"/>
      <c r="M29" s="113" t="n">
        <f aca="false">K29+L29</f>
        <v>0</v>
      </c>
      <c r="N29" s="103"/>
    </row>
    <row r="30" customFormat="false" ht="12.75" hidden="false" customHeight="false" outlineLevel="0" collapsed="false">
      <c r="B30" s="105" t="s">
        <v>25</v>
      </c>
      <c r="C30" s="105"/>
      <c r="D30" s="112" t="s">
        <v>25</v>
      </c>
      <c r="E30" s="100" t="n">
        <v>7</v>
      </c>
      <c r="F30" s="101" t="n">
        <v>33</v>
      </c>
      <c r="G30" s="101" t="n">
        <v>1</v>
      </c>
      <c r="H30" s="102" t="n">
        <f aca="false">F30+G30</f>
        <v>34</v>
      </c>
      <c r="I30" s="101"/>
      <c r="J30" s="102" t="n">
        <f aca="false">H30+I30</f>
        <v>34</v>
      </c>
      <c r="K30" s="103"/>
      <c r="L30" s="103" t="n">
        <v>1</v>
      </c>
      <c r="M30" s="113" t="n">
        <f aca="false">K30+L30</f>
        <v>1</v>
      </c>
      <c r="N30" s="103" t="n">
        <v>1</v>
      </c>
    </row>
    <row r="31" customFormat="false" ht="12.75" hidden="false" customHeight="false" outlineLevel="0" collapsed="false">
      <c r="B31" s="105" t="s">
        <v>19</v>
      </c>
      <c r="C31" s="105"/>
      <c r="D31" s="112" t="s">
        <v>30</v>
      </c>
      <c r="E31" s="100" t="n">
        <v>6</v>
      </c>
      <c r="F31" s="101" t="n">
        <v>26</v>
      </c>
      <c r="G31" s="101"/>
      <c r="H31" s="102" t="n">
        <f aca="false">F31+G31</f>
        <v>26</v>
      </c>
      <c r="I31" s="101"/>
      <c r="J31" s="102" t="n">
        <f aca="false">H31+I31</f>
        <v>26</v>
      </c>
      <c r="K31" s="103"/>
      <c r="L31" s="103"/>
      <c r="M31" s="113" t="n">
        <f aca="false">K31+L31</f>
        <v>0</v>
      </c>
      <c r="N31" s="103"/>
    </row>
    <row r="32" customFormat="false" ht="12.75" hidden="false" customHeight="false" outlineLevel="0" collapsed="false">
      <c r="B32" s="105" t="s">
        <v>30</v>
      </c>
      <c r="C32" s="97"/>
      <c r="D32" s="112"/>
      <c r="E32" s="100" t="n">
        <v>5</v>
      </c>
      <c r="F32" s="101" t="n">
        <v>8</v>
      </c>
      <c r="G32" s="101"/>
      <c r="H32" s="102" t="n">
        <f aca="false">F32+G32</f>
        <v>8</v>
      </c>
      <c r="I32" s="101"/>
      <c r="J32" s="102" t="n">
        <f aca="false">H32+I32</f>
        <v>8</v>
      </c>
      <c r="K32" s="103"/>
      <c r="L32" s="103"/>
      <c r="M32" s="113" t="n">
        <f aca="false">K32+L32</f>
        <v>0</v>
      </c>
      <c r="N32" s="103"/>
    </row>
    <row r="33" customFormat="false" ht="12.75" hidden="false" customHeight="false" outlineLevel="0" collapsed="false">
      <c r="B33" s="105"/>
      <c r="C33" s="105"/>
      <c r="D33" s="112"/>
      <c r="E33" s="100" t="n">
        <v>4</v>
      </c>
      <c r="F33" s="101"/>
      <c r="G33" s="101"/>
      <c r="H33" s="102" t="n">
        <f aca="false">F33+G33</f>
        <v>0</v>
      </c>
      <c r="I33" s="101"/>
      <c r="J33" s="102" t="n">
        <f aca="false">H33+I33</f>
        <v>0</v>
      </c>
      <c r="K33" s="103" t="n">
        <v>1</v>
      </c>
      <c r="L33" s="103"/>
      <c r="M33" s="113" t="n">
        <f aca="false">K33+L33</f>
        <v>1</v>
      </c>
      <c r="N33" s="103"/>
    </row>
    <row r="34" customFormat="false" ht="12.75" hidden="false" customHeight="false" outlineLevel="0" collapsed="false">
      <c r="B34" s="105"/>
      <c r="C34" s="105" t="s">
        <v>18</v>
      </c>
      <c r="D34" s="112"/>
      <c r="E34" s="100" t="n">
        <v>3</v>
      </c>
      <c r="F34" s="101"/>
      <c r="G34" s="101"/>
      <c r="H34" s="102" t="n">
        <f aca="false">F34+G34</f>
        <v>0</v>
      </c>
      <c r="I34" s="101"/>
      <c r="J34" s="102" t="n">
        <f aca="false">H34+I34</f>
        <v>0</v>
      </c>
      <c r="K34" s="103"/>
      <c r="L34" s="103"/>
      <c r="M34" s="113" t="n">
        <f aca="false">K34+L34</f>
        <v>0</v>
      </c>
      <c r="N34" s="103"/>
    </row>
    <row r="35" customFormat="false" ht="12.75" hidden="false" customHeight="false" outlineLevel="0" collapsed="false">
      <c r="B35" s="105"/>
      <c r="C35" s="105"/>
      <c r="D35" s="112"/>
      <c r="E35" s="100" t="n">
        <v>2</v>
      </c>
      <c r="F35" s="101"/>
      <c r="G35" s="101" t="n">
        <v>11</v>
      </c>
      <c r="H35" s="102" t="n">
        <f aca="false">F35+G35</f>
        <v>11</v>
      </c>
      <c r="I35" s="101"/>
      <c r="J35" s="102" t="n">
        <f aca="false">H35+I35</f>
        <v>11</v>
      </c>
      <c r="K35" s="103"/>
      <c r="L35" s="103"/>
      <c r="M35" s="113" t="n">
        <f aca="false">K35+L35</f>
        <v>0</v>
      </c>
      <c r="N35" s="103"/>
    </row>
    <row r="36" customFormat="false" ht="12.75" hidden="false" customHeight="false" outlineLevel="0" collapsed="false">
      <c r="B36" s="109"/>
      <c r="C36" s="109"/>
      <c r="D36" s="112"/>
      <c r="E36" s="97" t="n">
        <v>1</v>
      </c>
      <c r="F36" s="101"/>
      <c r="G36" s="101" t="n">
        <v>23</v>
      </c>
      <c r="H36" s="102" t="n">
        <f aca="false">F36+G36</f>
        <v>23</v>
      </c>
      <c r="I36" s="101" t="n">
        <v>67</v>
      </c>
      <c r="J36" s="102" t="n">
        <f aca="false">H36+I36</f>
        <v>90</v>
      </c>
      <c r="K36" s="103"/>
      <c r="L36" s="103"/>
      <c r="M36" s="113" t="n">
        <f aca="false">K36+L36</f>
        <v>0</v>
      </c>
      <c r="N36" s="103"/>
    </row>
    <row r="37" customFormat="false" ht="15" hidden="false" customHeight="true" outlineLevel="0" collapsed="false">
      <c r="B37" s="140" t="s">
        <v>35</v>
      </c>
      <c r="C37" s="140"/>
      <c r="D37" s="140"/>
      <c r="E37" s="140"/>
      <c r="F37" s="111" t="n">
        <f aca="false">SUM(F24:F36)</f>
        <v>504</v>
      </c>
      <c r="G37" s="102" t="n">
        <f aca="false">SUM(G24:G36)</f>
        <v>59</v>
      </c>
      <c r="H37" s="114" t="n">
        <f aca="false">SUM(H24:H36)</f>
        <v>563</v>
      </c>
      <c r="I37" s="115" t="n">
        <f aca="false">SUM(I24:I36)</f>
        <v>67</v>
      </c>
      <c r="J37" s="110" t="n">
        <f aca="false">SUM(J24:J36)</f>
        <v>630</v>
      </c>
      <c r="K37" s="111" t="n">
        <f aca="false">SUM(K24:K36)</f>
        <v>312</v>
      </c>
      <c r="L37" s="102" t="n">
        <f aca="false">SUM(L24:L36)</f>
        <v>45</v>
      </c>
      <c r="M37" s="110" t="n">
        <f aca="false">SUM(M24:M36)</f>
        <v>357</v>
      </c>
      <c r="N37" s="111" t="n">
        <f aca="false">SUM(N24:N36)</f>
        <v>57</v>
      </c>
    </row>
    <row r="38" customFormat="false" ht="12.75" hidden="false" customHeight="false" outlineLevel="0" collapsed="false">
      <c r="B38" s="97"/>
      <c r="C38" s="97"/>
      <c r="D38" s="116"/>
      <c r="E38" s="100" t="n">
        <v>13</v>
      </c>
      <c r="F38" s="101" t="n">
        <v>3</v>
      </c>
      <c r="G38" s="101"/>
      <c r="H38" s="102" t="n">
        <f aca="false">F38+G38</f>
        <v>3</v>
      </c>
      <c r="I38" s="101"/>
      <c r="J38" s="102" t="n">
        <f aca="false">H38+I38</f>
        <v>3</v>
      </c>
      <c r="K38" s="103" t="n">
        <v>1</v>
      </c>
      <c r="L38" s="103"/>
      <c r="M38" s="113" t="n">
        <f aca="false">K38+L38</f>
        <v>1</v>
      </c>
      <c r="N38" s="103"/>
    </row>
    <row r="39" customFormat="false" ht="12.75" hidden="false" customHeight="false" outlineLevel="0" collapsed="false">
      <c r="B39" s="105" t="s">
        <v>18</v>
      </c>
      <c r="C39" s="105" t="s">
        <v>19</v>
      </c>
      <c r="D39" s="112" t="s">
        <v>36</v>
      </c>
      <c r="E39" s="100" t="n">
        <v>12</v>
      </c>
      <c r="F39" s="101"/>
      <c r="G39" s="101"/>
      <c r="H39" s="102" t="n">
        <f aca="false">F39+G39</f>
        <v>0</v>
      </c>
      <c r="I39" s="101"/>
      <c r="J39" s="102" t="n">
        <f aca="false">H39+I39</f>
        <v>0</v>
      </c>
      <c r="K39" s="103"/>
      <c r="L39" s="103"/>
      <c r="M39" s="113" t="n">
        <f aca="false">K39+L39</f>
        <v>0</v>
      </c>
      <c r="N39" s="103"/>
    </row>
    <row r="40" customFormat="false" ht="12.75" hidden="false" customHeight="false" outlineLevel="0" collapsed="false">
      <c r="B40" s="105" t="s">
        <v>22</v>
      </c>
      <c r="C40" s="105"/>
      <c r="D40" s="112" t="s">
        <v>22</v>
      </c>
      <c r="E40" s="100" t="n">
        <v>11</v>
      </c>
      <c r="F40" s="101"/>
      <c r="G40" s="101"/>
      <c r="H40" s="102" t="n">
        <f aca="false">F40+G40</f>
        <v>0</v>
      </c>
      <c r="I40" s="101"/>
      <c r="J40" s="102" t="n">
        <f aca="false">H40+I40</f>
        <v>0</v>
      </c>
      <c r="K40" s="103"/>
      <c r="L40" s="103"/>
      <c r="M40" s="113" t="n">
        <f aca="false">K40+L40</f>
        <v>0</v>
      </c>
      <c r="N40" s="103"/>
    </row>
    <row r="41" customFormat="false" ht="12.75" hidden="false" customHeight="false" outlineLevel="0" collapsed="false">
      <c r="B41" s="105" t="s">
        <v>37</v>
      </c>
      <c r="C41" s="97"/>
      <c r="D41" s="112" t="s">
        <v>20</v>
      </c>
      <c r="E41" s="100" t="n">
        <v>10</v>
      </c>
      <c r="F41" s="101"/>
      <c r="G41" s="101"/>
      <c r="H41" s="102" t="n">
        <f aca="false">F41+G41</f>
        <v>0</v>
      </c>
      <c r="I41" s="101"/>
      <c r="J41" s="102" t="n">
        <f aca="false">H41+I41</f>
        <v>0</v>
      </c>
      <c r="K41" s="103"/>
      <c r="L41" s="103"/>
      <c r="M41" s="113" t="n">
        <f aca="false">K41+L41</f>
        <v>0</v>
      </c>
      <c r="N41" s="103"/>
    </row>
    <row r="42" customFormat="false" ht="12.75" hidden="false" customHeight="false" outlineLevel="0" collapsed="false">
      <c r="B42" s="105" t="s">
        <v>25</v>
      </c>
      <c r="C42" s="105"/>
      <c r="D42" s="112" t="s">
        <v>34</v>
      </c>
      <c r="E42" s="100" t="n">
        <v>9</v>
      </c>
      <c r="F42" s="101"/>
      <c r="G42" s="101"/>
      <c r="H42" s="102" t="n">
        <f aca="false">F42+G42</f>
        <v>0</v>
      </c>
      <c r="I42" s="101"/>
      <c r="J42" s="102" t="n">
        <f aca="false">H42+I42</f>
        <v>0</v>
      </c>
      <c r="K42" s="103"/>
      <c r="L42" s="103"/>
      <c r="M42" s="113" t="n">
        <f aca="false">K42+L42</f>
        <v>0</v>
      </c>
      <c r="N42" s="103"/>
    </row>
    <row r="43" customFormat="false" ht="12.75" hidden="false" customHeight="false" outlineLevel="0" collapsed="false">
      <c r="B43" s="105" t="s">
        <v>23</v>
      </c>
      <c r="C43" s="105" t="s">
        <v>26</v>
      </c>
      <c r="D43" s="112" t="s">
        <v>18</v>
      </c>
      <c r="E43" s="100" t="n">
        <v>8</v>
      </c>
      <c r="F43" s="101"/>
      <c r="G43" s="101"/>
      <c r="H43" s="102" t="n">
        <f aca="false">F43+G43</f>
        <v>0</v>
      </c>
      <c r="I43" s="101"/>
      <c r="J43" s="102" t="n">
        <f aca="false">H43+I43</f>
        <v>0</v>
      </c>
      <c r="K43" s="103"/>
      <c r="L43" s="103"/>
      <c r="M43" s="113" t="n">
        <f aca="false">K43+L43</f>
        <v>0</v>
      </c>
      <c r="N43" s="103"/>
    </row>
    <row r="44" customFormat="false" ht="12.75" hidden="false" customHeight="false" outlineLevel="0" collapsed="false">
      <c r="B44" s="105" t="s">
        <v>25</v>
      </c>
      <c r="C44" s="105"/>
      <c r="D44" s="112" t="s">
        <v>33</v>
      </c>
      <c r="E44" s="100" t="n">
        <v>7</v>
      </c>
      <c r="F44" s="101"/>
      <c r="G44" s="101"/>
      <c r="H44" s="102" t="n">
        <f aca="false">F44+G44</f>
        <v>0</v>
      </c>
      <c r="I44" s="101"/>
      <c r="J44" s="102" t="n">
        <f aca="false">H44+I44</f>
        <v>0</v>
      </c>
      <c r="K44" s="103"/>
      <c r="L44" s="103"/>
      <c r="M44" s="113" t="n">
        <f aca="false">K44+L44</f>
        <v>0</v>
      </c>
      <c r="N44" s="103"/>
    </row>
    <row r="45" customFormat="false" ht="12.75" hidden="false" customHeight="false" outlineLevel="0" collapsed="false">
      <c r="B45" s="105" t="s">
        <v>18</v>
      </c>
      <c r="C45" s="105"/>
      <c r="D45" s="112" t="s">
        <v>27</v>
      </c>
      <c r="E45" s="100" t="n">
        <v>6</v>
      </c>
      <c r="F45" s="101"/>
      <c r="G45" s="101"/>
      <c r="H45" s="102" t="n">
        <f aca="false">F45+G45</f>
        <v>0</v>
      </c>
      <c r="I45" s="101"/>
      <c r="J45" s="102" t="n">
        <f aca="false">H45+I45</f>
        <v>0</v>
      </c>
      <c r="K45" s="103"/>
      <c r="L45" s="103"/>
      <c r="M45" s="113" t="n">
        <f aca="false">K45+L45</f>
        <v>0</v>
      </c>
      <c r="N45" s="103"/>
    </row>
    <row r="46" customFormat="false" ht="12.75" hidden="false" customHeight="false" outlineLevel="0" collapsed="false">
      <c r="B46" s="105" t="s">
        <v>28</v>
      </c>
      <c r="C46" s="97"/>
      <c r="D46" s="112" t="s">
        <v>20</v>
      </c>
      <c r="E46" s="100" t="n">
        <v>5</v>
      </c>
      <c r="F46" s="101"/>
      <c r="G46" s="101"/>
      <c r="H46" s="102" t="n">
        <f aca="false">F46+G46</f>
        <v>0</v>
      </c>
      <c r="I46" s="101"/>
      <c r="J46" s="102" t="n">
        <f aca="false">H46+I46</f>
        <v>0</v>
      </c>
      <c r="K46" s="103"/>
      <c r="L46" s="103"/>
      <c r="M46" s="113" t="n">
        <f aca="false">K46+L46</f>
        <v>0</v>
      </c>
      <c r="N46" s="103"/>
    </row>
    <row r="47" customFormat="false" ht="12.75" hidden="false" customHeight="false" outlineLevel="0" collapsed="false">
      <c r="B47" s="105"/>
      <c r="C47" s="105"/>
      <c r="D47" s="112" t="s">
        <v>29</v>
      </c>
      <c r="E47" s="100" t="n">
        <v>4</v>
      </c>
      <c r="F47" s="101"/>
      <c r="G47" s="101"/>
      <c r="H47" s="102" t="n">
        <f aca="false">F47+G47</f>
        <v>0</v>
      </c>
      <c r="I47" s="101"/>
      <c r="J47" s="102" t="n">
        <f aca="false">H47+I47</f>
        <v>0</v>
      </c>
      <c r="K47" s="103"/>
      <c r="L47" s="103"/>
      <c r="M47" s="113" t="n">
        <f aca="false">K47+L47</f>
        <v>0</v>
      </c>
      <c r="N47" s="103"/>
    </row>
    <row r="48" customFormat="false" ht="12.75" hidden="false" customHeight="false" outlineLevel="0" collapsed="false">
      <c r="B48" s="105"/>
      <c r="C48" s="105" t="s">
        <v>18</v>
      </c>
      <c r="D48" s="112" t="s">
        <v>18</v>
      </c>
      <c r="E48" s="100" t="n">
        <v>3</v>
      </c>
      <c r="F48" s="101"/>
      <c r="G48" s="101"/>
      <c r="H48" s="102" t="n">
        <f aca="false">F48+G48</f>
        <v>0</v>
      </c>
      <c r="I48" s="101"/>
      <c r="J48" s="102" t="n">
        <f aca="false">H48+I48</f>
        <v>0</v>
      </c>
      <c r="K48" s="103"/>
      <c r="L48" s="103"/>
      <c r="M48" s="113" t="n">
        <f aca="false">K48+L48</f>
        <v>0</v>
      </c>
      <c r="N48" s="103"/>
    </row>
    <row r="49" customFormat="false" ht="12.75" hidden="false" customHeight="false" outlineLevel="0" collapsed="false">
      <c r="B49" s="105"/>
      <c r="C49" s="105"/>
      <c r="D49" s="112" t="s">
        <v>23</v>
      </c>
      <c r="E49" s="100" t="n">
        <v>2</v>
      </c>
      <c r="F49" s="101"/>
      <c r="G49" s="101"/>
      <c r="H49" s="102" t="n">
        <f aca="false">F49+G49</f>
        <v>0</v>
      </c>
      <c r="I49" s="101"/>
      <c r="J49" s="102" t="n">
        <f aca="false">H49+I49</f>
        <v>0</v>
      </c>
      <c r="K49" s="103"/>
      <c r="L49" s="103"/>
      <c r="M49" s="113" t="n">
        <f aca="false">K49+L49</f>
        <v>0</v>
      </c>
      <c r="N49" s="103"/>
    </row>
    <row r="50" customFormat="false" ht="12.75" hidden="false" customHeight="false" outlineLevel="0" collapsed="false">
      <c r="B50" s="109"/>
      <c r="C50" s="112"/>
      <c r="D50" s="109"/>
      <c r="E50" s="97" t="n">
        <v>1</v>
      </c>
      <c r="F50" s="101"/>
      <c r="G50" s="101"/>
      <c r="H50" s="117" t="n">
        <f aca="false">F50+G50</f>
        <v>0</v>
      </c>
      <c r="I50" s="101" t="n">
        <v>2</v>
      </c>
      <c r="J50" s="117" t="n">
        <f aca="false">H50+I50</f>
        <v>2</v>
      </c>
      <c r="K50" s="103"/>
      <c r="L50" s="103"/>
      <c r="M50" s="118" t="n">
        <f aca="false">K50+L50</f>
        <v>0</v>
      </c>
      <c r="N50" s="103"/>
    </row>
    <row r="51" customFormat="false" ht="15" hidden="false" customHeight="true" outlineLevel="0" collapsed="false">
      <c r="B51" s="100" t="s">
        <v>38</v>
      </c>
      <c r="C51" s="100"/>
      <c r="D51" s="100"/>
      <c r="E51" s="100"/>
      <c r="F51" s="102" t="n">
        <f aca="false">SUM(F38:F50)</f>
        <v>3</v>
      </c>
      <c r="G51" s="102" t="n">
        <f aca="false">SUM(G38:G50)</f>
        <v>0</v>
      </c>
      <c r="H51" s="102" t="n">
        <f aca="false">SUM(H38:H50)</f>
        <v>3</v>
      </c>
      <c r="I51" s="102" t="n">
        <f aca="false">SUM(I38:I50)</f>
        <v>2</v>
      </c>
      <c r="J51" s="102" t="n">
        <f aca="false">SUM(J38:J50)</f>
        <v>5</v>
      </c>
      <c r="K51" s="102" t="n">
        <f aca="false">SUM(K38:K50)</f>
        <v>1</v>
      </c>
      <c r="L51" s="102" t="n">
        <f aca="false">SUM(L38:L50)</f>
        <v>0</v>
      </c>
      <c r="M51" s="102" t="n">
        <f aca="false">SUM(M38:M50)</f>
        <v>1</v>
      </c>
      <c r="N51" s="102" t="n">
        <f aca="false">SUM(N38:N50)</f>
        <v>0</v>
      </c>
    </row>
    <row r="52" customFormat="false" ht="12.75" hidden="false" customHeight="true" outlineLevel="0" collapsed="false">
      <c r="B52" s="100" t="s">
        <v>39</v>
      </c>
      <c r="C52" s="100"/>
      <c r="D52" s="100"/>
      <c r="E52" s="100"/>
      <c r="F52" s="101"/>
      <c r="G52" s="101"/>
      <c r="H52" s="101"/>
      <c r="I52" s="101"/>
      <c r="J52" s="101"/>
      <c r="K52" s="101"/>
      <c r="L52" s="101" t="n">
        <v>1</v>
      </c>
      <c r="M52" s="101" t="n">
        <v>1</v>
      </c>
      <c r="N52" s="101" t="n">
        <v>1</v>
      </c>
    </row>
    <row r="53" customFormat="false" ht="15" hidden="false" customHeight="true" outlineLevel="0" collapsed="false">
      <c r="B53" s="119" t="s">
        <v>40</v>
      </c>
      <c r="C53" s="119"/>
      <c r="D53" s="119"/>
      <c r="E53" s="119"/>
      <c r="F53" s="120" t="n">
        <f aca="false">+F23+F37+F51+F52</f>
        <v>908</v>
      </c>
      <c r="G53" s="120" t="n">
        <f aca="false">+G23+G37+G51+G52</f>
        <v>92</v>
      </c>
      <c r="H53" s="120" t="n">
        <f aca="false">+H23+H37+H51+H52</f>
        <v>1000</v>
      </c>
      <c r="I53" s="120" t="n">
        <f aca="false">+I23+I37+I51+I52</f>
        <v>109</v>
      </c>
      <c r="J53" s="120" t="n">
        <f aca="false">+J23+J37+J51+J52</f>
        <v>1109</v>
      </c>
      <c r="K53" s="120" t="n">
        <f aca="false">+K23+K37+K51+K52</f>
        <v>675</v>
      </c>
      <c r="L53" s="120" t="n">
        <f aca="false">+L23+L37+L51+L52</f>
        <v>82</v>
      </c>
      <c r="M53" s="120" t="n">
        <f aca="false">+M23+M37+M51+M52</f>
        <v>757</v>
      </c>
      <c r="N53" s="120" t="n">
        <f aca="false">+N23+N37+N51+N52</f>
        <v>99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168" t="s">
        <v>0</v>
      </c>
      <c r="C1" s="169"/>
      <c r="D1" s="169"/>
      <c r="E1" s="169"/>
      <c r="F1" s="169"/>
      <c r="G1" s="170"/>
      <c r="H1" s="170"/>
      <c r="I1" s="171"/>
      <c r="J1" s="172"/>
      <c r="K1" s="172"/>
      <c r="L1" s="172"/>
      <c r="M1" s="172"/>
      <c r="N1" s="172"/>
    </row>
    <row r="2" customFormat="false" ht="15" hidden="false" customHeight="false" outlineLevel="0" collapsed="false">
      <c r="B2" s="173" t="s">
        <v>54</v>
      </c>
      <c r="C2" s="174"/>
      <c r="D2" s="174"/>
      <c r="E2" s="174"/>
      <c r="F2" s="175" t="s">
        <v>67</v>
      </c>
      <c r="G2" s="174"/>
      <c r="H2" s="176"/>
      <c r="I2" s="177"/>
      <c r="J2" s="172"/>
      <c r="K2" s="172"/>
      <c r="L2" s="172"/>
      <c r="M2" s="172"/>
      <c r="N2" s="172"/>
    </row>
    <row r="3" customFormat="false" ht="15" hidden="false" customHeight="false" outlineLevel="0" collapsed="false">
      <c r="B3" s="173" t="s">
        <v>42</v>
      </c>
      <c r="C3" s="178" t="s">
        <v>56</v>
      </c>
      <c r="D3" s="178"/>
      <c r="E3" s="178"/>
      <c r="F3" s="178"/>
      <c r="G3" s="178"/>
      <c r="H3" s="178"/>
      <c r="I3" s="178"/>
      <c r="J3" s="179"/>
      <c r="K3" s="179"/>
      <c r="L3" s="179"/>
      <c r="M3" s="179"/>
      <c r="N3" s="179"/>
    </row>
    <row r="4" customFormat="false" ht="15" hidden="false" customHeight="false" outlineLevel="0" collapsed="false">
      <c r="B4" s="180" t="s">
        <v>44</v>
      </c>
      <c r="C4" s="181"/>
      <c r="D4" s="182" t="n">
        <v>44926</v>
      </c>
      <c r="E4" s="183"/>
      <c r="F4" s="183"/>
      <c r="G4" s="184"/>
      <c r="H4" s="184"/>
      <c r="I4" s="185"/>
      <c r="J4" s="179"/>
      <c r="K4" s="179"/>
      <c r="L4" s="179"/>
      <c r="M4" s="179"/>
      <c r="N4" s="179"/>
    </row>
    <row r="5" customFormat="false" ht="12.75" hidden="false" customHeight="false" outlineLevel="0" collapsed="false">
      <c r="B5" s="186" t="s">
        <v>4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customFormat="false" ht="12.75" hidden="false" customHeight="false" outlineLevel="0" collapsed="false">
      <c r="B6" s="187" t="s">
        <v>45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customFormat="false" ht="15" hidden="false" customHeight="true" outlineLevel="0" collapsed="false">
      <c r="B7" s="189" t="s">
        <v>6</v>
      </c>
      <c r="C7" s="189"/>
      <c r="D7" s="189"/>
      <c r="E7" s="189"/>
      <c r="F7" s="189" t="s">
        <v>7</v>
      </c>
      <c r="G7" s="189"/>
      <c r="H7" s="189"/>
      <c r="I7" s="189"/>
      <c r="J7" s="189"/>
      <c r="K7" s="189" t="s">
        <v>8</v>
      </c>
      <c r="L7" s="189"/>
      <c r="M7" s="189"/>
      <c r="N7" s="189"/>
    </row>
    <row r="8" customFormat="false" ht="15" hidden="false" customHeight="true" outlineLevel="0" collapsed="false">
      <c r="B8" s="189"/>
      <c r="C8" s="189"/>
      <c r="D8" s="189"/>
      <c r="E8" s="189"/>
      <c r="F8" s="189" t="s">
        <v>9</v>
      </c>
      <c r="G8" s="189"/>
      <c r="H8" s="189"/>
      <c r="I8" s="189" t="s">
        <v>10</v>
      </c>
      <c r="J8" s="189" t="s">
        <v>11</v>
      </c>
      <c r="K8" s="189" t="s">
        <v>12</v>
      </c>
      <c r="L8" s="189" t="s">
        <v>13</v>
      </c>
      <c r="M8" s="189" t="s">
        <v>11</v>
      </c>
      <c r="N8" s="189" t="s">
        <v>14</v>
      </c>
    </row>
    <row r="9" customFormat="false" ht="24" hidden="false" customHeight="false" outlineLevel="0" collapsed="false">
      <c r="B9" s="189"/>
      <c r="C9" s="189"/>
      <c r="D9" s="189"/>
      <c r="E9" s="189"/>
      <c r="F9" s="189" t="s">
        <v>15</v>
      </c>
      <c r="G9" s="189" t="s">
        <v>16</v>
      </c>
      <c r="H9" s="189" t="s">
        <v>17</v>
      </c>
      <c r="I9" s="189"/>
      <c r="J9" s="189"/>
      <c r="K9" s="189"/>
      <c r="L9" s="189"/>
      <c r="M9" s="189"/>
      <c r="N9" s="189"/>
    </row>
    <row r="10" customFormat="false" ht="12.75" hidden="false" customHeight="false" outlineLevel="0" collapsed="false">
      <c r="B10" s="190"/>
      <c r="C10" s="191"/>
      <c r="D10" s="192"/>
      <c r="E10" s="193" t="n">
        <v>13</v>
      </c>
      <c r="F10" s="194" t="n">
        <v>147</v>
      </c>
      <c r="G10" s="194"/>
      <c r="H10" s="195" t="n">
        <v>147</v>
      </c>
      <c r="I10" s="196"/>
      <c r="J10" s="195" t="n">
        <v>147</v>
      </c>
      <c r="K10" s="197" t="n">
        <v>190</v>
      </c>
      <c r="L10" s="197" t="n">
        <v>37</v>
      </c>
      <c r="M10" s="198" t="n">
        <v>227</v>
      </c>
      <c r="N10" s="197" t="n">
        <v>41</v>
      </c>
    </row>
    <row r="11" customFormat="false" ht="12.75" hidden="false" customHeight="false" outlineLevel="0" collapsed="false">
      <c r="B11" s="199" t="s">
        <v>18</v>
      </c>
      <c r="C11" s="200" t="s">
        <v>19</v>
      </c>
      <c r="D11" s="192"/>
      <c r="E11" s="193" t="n">
        <v>12</v>
      </c>
      <c r="F11" s="194" t="n">
        <v>0</v>
      </c>
      <c r="G11" s="194"/>
      <c r="H11" s="195" t="n">
        <v>0</v>
      </c>
      <c r="I11" s="196"/>
      <c r="J11" s="195" t="n">
        <v>0</v>
      </c>
      <c r="K11" s="197" t="n">
        <v>3</v>
      </c>
      <c r="L11" s="197" t="n">
        <v>0</v>
      </c>
      <c r="M11" s="198" t="n">
        <v>3</v>
      </c>
      <c r="N11" s="197" t="n">
        <v>0</v>
      </c>
    </row>
    <row r="12" customFormat="false" ht="12.75" hidden="false" customHeight="false" outlineLevel="0" collapsed="false">
      <c r="B12" s="199" t="s">
        <v>20</v>
      </c>
      <c r="C12" s="201"/>
      <c r="D12" s="202" t="s">
        <v>21</v>
      </c>
      <c r="E12" s="193" t="n">
        <v>11</v>
      </c>
      <c r="F12" s="194" t="n">
        <v>19</v>
      </c>
      <c r="G12" s="194"/>
      <c r="H12" s="195" t="n">
        <v>19</v>
      </c>
      <c r="I12" s="196"/>
      <c r="J12" s="195" t="n">
        <v>19</v>
      </c>
      <c r="K12" s="197" t="n">
        <v>3</v>
      </c>
      <c r="L12" s="197" t="n">
        <v>0</v>
      </c>
      <c r="M12" s="198" t="n">
        <v>3</v>
      </c>
      <c r="N12" s="197" t="n">
        <v>0</v>
      </c>
    </row>
    <row r="13" customFormat="false" ht="12.75" hidden="false" customHeight="false" outlineLevel="0" collapsed="false">
      <c r="B13" s="199" t="s">
        <v>18</v>
      </c>
      <c r="C13" s="200"/>
      <c r="D13" s="202" t="s">
        <v>22</v>
      </c>
      <c r="E13" s="193" t="n">
        <v>10</v>
      </c>
      <c r="F13" s="194" t="n">
        <v>14</v>
      </c>
      <c r="G13" s="194"/>
      <c r="H13" s="195" t="n">
        <v>14</v>
      </c>
      <c r="I13" s="196"/>
      <c r="J13" s="195" t="n">
        <v>14</v>
      </c>
      <c r="K13" s="197" t="n">
        <v>2</v>
      </c>
      <c r="L13" s="197" t="n">
        <v>0</v>
      </c>
      <c r="M13" s="198" t="n">
        <v>2</v>
      </c>
      <c r="N13" s="197" t="n">
        <v>0</v>
      </c>
    </row>
    <row r="14" customFormat="false" ht="12.75" hidden="false" customHeight="false" outlineLevel="0" collapsed="false">
      <c r="B14" s="199" t="s">
        <v>23</v>
      </c>
      <c r="C14" s="200"/>
      <c r="D14" s="202" t="s">
        <v>24</v>
      </c>
      <c r="E14" s="193" t="n">
        <v>9</v>
      </c>
      <c r="F14" s="194" t="n">
        <v>14</v>
      </c>
      <c r="G14" s="194"/>
      <c r="H14" s="195" t="n">
        <v>14</v>
      </c>
      <c r="I14" s="196"/>
      <c r="J14" s="195" t="n">
        <v>14</v>
      </c>
      <c r="K14" s="197" t="n">
        <v>0</v>
      </c>
      <c r="L14" s="197" t="n">
        <v>0</v>
      </c>
      <c r="M14" s="198" t="n">
        <v>0</v>
      </c>
      <c r="N14" s="197" t="n">
        <v>0</v>
      </c>
    </row>
    <row r="15" customFormat="false" ht="12.75" hidden="false" customHeight="false" outlineLevel="0" collapsed="false">
      <c r="B15" s="199" t="s">
        <v>25</v>
      </c>
      <c r="C15" s="200" t="s">
        <v>26</v>
      </c>
      <c r="D15" s="202" t="s">
        <v>27</v>
      </c>
      <c r="E15" s="193" t="n">
        <v>8</v>
      </c>
      <c r="F15" s="194" t="n">
        <v>20</v>
      </c>
      <c r="G15" s="194"/>
      <c r="H15" s="195" t="n">
        <v>20</v>
      </c>
      <c r="I15" s="196"/>
      <c r="J15" s="195" t="n">
        <v>20</v>
      </c>
      <c r="K15" s="197" t="n">
        <v>0</v>
      </c>
      <c r="L15" s="197" t="n">
        <v>0</v>
      </c>
      <c r="M15" s="198" t="n">
        <v>0</v>
      </c>
      <c r="N15" s="197" t="n">
        <v>0</v>
      </c>
    </row>
    <row r="16" customFormat="false" ht="12.75" hidden="false" customHeight="false" outlineLevel="0" collapsed="false">
      <c r="B16" s="199" t="s">
        <v>21</v>
      </c>
      <c r="C16" s="200"/>
      <c r="D16" s="202" t="s">
        <v>28</v>
      </c>
      <c r="E16" s="193" t="n">
        <v>7</v>
      </c>
      <c r="F16" s="194" t="n">
        <v>5</v>
      </c>
      <c r="G16" s="194"/>
      <c r="H16" s="195" t="n">
        <v>5</v>
      </c>
      <c r="I16" s="196"/>
      <c r="J16" s="195" t="n">
        <v>5</v>
      </c>
      <c r="K16" s="197" t="n">
        <v>0</v>
      </c>
      <c r="L16" s="197" t="n">
        <v>0</v>
      </c>
      <c r="M16" s="198" t="n">
        <v>0</v>
      </c>
      <c r="N16" s="197" t="n">
        <v>0</v>
      </c>
    </row>
    <row r="17" customFormat="false" ht="12.75" hidden="false" customHeight="false" outlineLevel="0" collapsed="false">
      <c r="B17" s="199" t="s">
        <v>29</v>
      </c>
      <c r="C17" s="201"/>
      <c r="D17" s="202" t="s">
        <v>25</v>
      </c>
      <c r="E17" s="193" t="n">
        <v>6</v>
      </c>
      <c r="F17" s="194" t="n">
        <v>17</v>
      </c>
      <c r="G17" s="194"/>
      <c r="H17" s="195" t="n">
        <v>17</v>
      </c>
      <c r="I17" s="196"/>
      <c r="J17" s="195" t="n">
        <v>17</v>
      </c>
      <c r="K17" s="197" t="n">
        <v>1</v>
      </c>
      <c r="L17" s="197" t="n">
        <v>0</v>
      </c>
      <c r="M17" s="198" t="n">
        <v>1</v>
      </c>
      <c r="N17" s="197" t="n">
        <v>0</v>
      </c>
    </row>
    <row r="18" customFormat="false" ht="12.75" hidden="false" customHeight="false" outlineLevel="0" collapsed="false">
      <c r="B18" s="199" t="s">
        <v>18</v>
      </c>
      <c r="C18" s="200"/>
      <c r="D18" s="202" t="s">
        <v>30</v>
      </c>
      <c r="E18" s="193" t="n">
        <v>5</v>
      </c>
      <c r="F18" s="194"/>
      <c r="G18" s="194" t="n">
        <v>12</v>
      </c>
      <c r="H18" s="195" t="n">
        <v>12</v>
      </c>
      <c r="I18" s="196"/>
      <c r="J18" s="195" t="n">
        <v>12</v>
      </c>
      <c r="K18" s="197" t="n">
        <v>2</v>
      </c>
      <c r="L18" s="197" t="n">
        <v>0</v>
      </c>
      <c r="M18" s="198" t="n">
        <v>2</v>
      </c>
      <c r="N18" s="197" t="n">
        <v>0</v>
      </c>
    </row>
    <row r="19" customFormat="false" ht="12.75" hidden="false" customHeight="false" outlineLevel="0" collapsed="false">
      <c r="B19" s="199"/>
      <c r="C19" s="200"/>
      <c r="D19" s="202" t="s">
        <v>28</v>
      </c>
      <c r="E19" s="193" t="n">
        <v>4</v>
      </c>
      <c r="F19" s="194"/>
      <c r="G19" s="194" t="n">
        <v>4</v>
      </c>
      <c r="H19" s="195" t="n">
        <v>4</v>
      </c>
      <c r="I19" s="196"/>
      <c r="J19" s="195" t="n">
        <v>4</v>
      </c>
      <c r="K19" s="197" t="n">
        <v>0</v>
      </c>
      <c r="L19" s="197" t="n">
        <v>0</v>
      </c>
      <c r="M19" s="198" t="n">
        <v>0</v>
      </c>
      <c r="N19" s="197" t="n">
        <v>0</v>
      </c>
    </row>
    <row r="20" customFormat="false" ht="12.75" hidden="false" customHeight="false" outlineLevel="0" collapsed="false">
      <c r="B20" s="199"/>
      <c r="C20" s="200" t="s">
        <v>18</v>
      </c>
      <c r="D20" s="192"/>
      <c r="E20" s="193" t="n">
        <v>3</v>
      </c>
      <c r="F20" s="194"/>
      <c r="G20" s="194" t="n">
        <v>3</v>
      </c>
      <c r="H20" s="195" t="n">
        <v>3</v>
      </c>
      <c r="I20" s="196"/>
      <c r="J20" s="195" t="n">
        <v>3</v>
      </c>
      <c r="K20" s="197" t="n">
        <v>0</v>
      </c>
      <c r="L20" s="197" t="n">
        <v>0</v>
      </c>
      <c r="M20" s="198" t="n">
        <v>0</v>
      </c>
      <c r="N20" s="197" t="n">
        <v>0</v>
      </c>
    </row>
    <row r="21" customFormat="false" ht="12.75" hidden="false" customHeight="false" outlineLevel="0" collapsed="false">
      <c r="B21" s="199"/>
      <c r="C21" s="200"/>
      <c r="D21" s="192"/>
      <c r="E21" s="193" t="n">
        <v>2</v>
      </c>
      <c r="F21" s="194"/>
      <c r="G21" s="194" t="n">
        <v>18</v>
      </c>
      <c r="H21" s="195" t="n">
        <v>18</v>
      </c>
      <c r="I21" s="196"/>
      <c r="J21" s="195" t="n">
        <v>18</v>
      </c>
      <c r="K21" s="197" t="n">
        <v>0</v>
      </c>
      <c r="L21" s="197" t="n">
        <v>0</v>
      </c>
      <c r="M21" s="198" t="n">
        <v>0</v>
      </c>
      <c r="N21" s="197" t="n">
        <v>0</v>
      </c>
    </row>
    <row r="22" customFormat="false" ht="12.75" hidden="false" customHeight="false" outlineLevel="0" collapsed="false">
      <c r="B22" s="203"/>
      <c r="C22" s="201"/>
      <c r="D22" s="192"/>
      <c r="E22" s="190" t="n">
        <v>1</v>
      </c>
      <c r="F22" s="194"/>
      <c r="G22" s="194" t="n">
        <v>16</v>
      </c>
      <c r="H22" s="195" t="n">
        <v>16</v>
      </c>
      <c r="I22" s="196" t="n">
        <v>39</v>
      </c>
      <c r="J22" s="195" t="n">
        <v>55</v>
      </c>
      <c r="K22" s="197" t="n">
        <v>0</v>
      </c>
      <c r="L22" s="197" t="n">
        <v>1</v>
      </c>
      <c r="M22" s="198" t="n">
        <v>1</v>
      </c>
      <c r="N22" s="197" t="n">
        <v>1</v>
      </c>
    </row>
    <row r="23" customFormat="false" ht="15" hidden="false" customHeight="true" outlineLevel="0" collapsed="false">
      <c r="B23" s="193" t="s">
        <v>31</v>
      </c>
      <c r="C23" s="193"/>
      <c r="D23" s="193"/>
      <c r="E23" s="193"/>
      <c r="F23" s="195" t="n">
        <v>236</v>
      </c>
      <c r="G23" s="195" t="n">
        <v>53</v>
      </c>
      <c r="H23" s="204" t="n">
        <v>289</v>
      </c>
      <c r="I23" s="195" t="n">
        <v>39</v>
      </c>
      <c r="J23" s="204" t="n">
        <v>328</v>
      </c>
      <c r="K23" s="205" t="n">
        <v>201</v>
      </c>
      <c r="L23" s="205" t="n">
        <v>38</v>
      </c>
      <c r="M23" s="195" t="n">
        <v>239</v>
      </c>
      <c r="N23" s="195" t="n">
        <v>42</v>
      </c>
    </row>
    <row r="24" customFormat="false" ht="12.75" hidden="false" customHeight="false" outlineLevel="0" collapsed="false">
      <c r="B24" s="199"/>
      <c r="C24" s="199"/>
      <c r="D24" s="206"/>
      <c r="E24" s="203" t="n">
        <v>13</v>
      </c>
      <c r="F24" s="194" t="n">
        <v>329</v>
      </c>
      <c r="G24" s="194"/>
      <c r="H24" s="195" t="n">
        <v>329</v>
      </c>
      <c r="I24" s="196"/>
      <c r="J24" s="195" t="n">
        <v>329</v>
      </c>
      <c r="K24" s="207" t="n">
        <v>338</v>
      </c>
      <c r="L24" s="207" t="n">
        <v>87</v>
      </c>
      <c r="M24" s="208" t="n">
        <v>425</v>
      </c>
      <c r="N24" s="209" t="n">
        <v>115</v>
      </c>
    </row>
    <row r="25" customFormat="false" ht="12.75" hidden="false" customHeight="false" outlineLevel="0" collapsed="false">
      <c r="B25" s="199"/>
      <c r="C25" s="199" t="s">
        <v>19</v>
      </c>
      <c r="D25" s="206"/>
      <c r="E25" s="193" t="n">
        <v>12</v>
      </c>
      <c r="F25" s="194" t="n">
        <v>0</v>
      </c>
      <c r="G25" s="194"/>
      <c r="H25" s="195" t="n">
        <v>0</v>
      </c>
      <c r="I25" s="196"/>
      <c r="J25" s="195" t="n">
        <v>0</v>
      </c>
      <c r="K25" s="207" t="n">
        <v>0</v>
      </c>
      <c r="L25" s="207" t="n">
        <v>2</v>
      </c>
      <c r="M25" s="208" t="n">
        <v>2</v>
      </c>
      <c r="N25" s="209" t="n">
        <v>2</v>
      </c>
    </row>
    <row r="26" customFormat="false" ht="12.75" hidden="false" customHeight="false" outlineLevel="0" collapsed="false">
      <c r="B26" s="199" t="s">
        <v>29</v>
      </c>
      <c r="C26" s="203"/>
      <c r="D26" s="206"/>
      <c r="E26" s="193" t="n">
        <v>11</v>
      </c>
      <c r="F26" s="194" t="n">
        <v>23</v>
      </c>
      <c r="G26" s="194"/>
      <c r="H26" s="195" t="n">
        <v>23</v>
      </c>
      <c r="I26" s="196"/>
      <c r="J26" s="195" t="n">
        <v>23</v>
      </c>
      <c r="K26" s="207" t="n">
        <v>1</v>
      </c>
      <c r="L26" s="207" t="n">
        <v>0</v>
      </c>
      <c r="M26" s="208" t="n">
        <v>1</v>
      </c>
      <c r="N26" s="209" t="n">
        <v>0</v>
      </c>
    </row>
    <row r="27" customFormat="false" ht="12.75" hidden="false" customHeight="false" outlineLevel="0" collapsed="false">
      <c r="B27" s="199" t="s">
        <v>32</v>
      </c>
      <c r="C27" s="199"/>
      <c r="D27" s="206" t="s">
        <v>33</v>
      </c>
      <c r="E27" s="193" t="n">
        <v>10</v>
      </c>
      <c r="F27" s="194" t="n">
        <v>16</v>
      </c>
      <c r="G27" s="194"/>
      <c r="H27" s="195" t="n">
        <v>16</v>
      </c>
      <c r="I27" s="196"/>
      <c r="J27" s="195" t="n">
        <v>16</v>
      </c>
      <c r="K27" s="207" t="n">
        <v>0</v>
      </c>
      <c r="L27" s="207" t="n">
        <v>1</v>
      </c>
      <c r="M27" s="208" t="n">
        <v>1</v>
      </c>
      <c r="N27" s="209" t="n">
        <v>1</v>
      </c>
    </row>
    <row r="28" customFormat="false" ht="12.75" hidden="false" customHeight="false" outlineLevel="0" collapsed="false">
      <c r="B28" s="199" t="s">
        <v>19</v>
      </c>
      <c r="C28" s="199"/>
      <c r="D28" s="206" t="s">
        <v>32</v>
      </c>
      <c r="E28" s="193" t="n">
        <v>9</v>
      </c>
      <c r="F28" s="194" t="n">
        <v>30</v>
      </c>
      <c r="G28" s="194"/>
      <c r="H28" s="195" t="n">
        <v>30</v>
      </c>
      <c r="I28" s="196"/>
      <c r="J28" s="195" t="n">
        <v>30</v>
      </c>
      <c r="K28" s="207" t="n">
        <v>1</v>
      </c>
      <c r="L28" s="207" t="n">
        <v>1</v>
      </c>
      <c r="M28" s="208" t="n">
        <v>2</v>
      </c>
      <c r="N28" s="209" t="n">
        <v>4</v>
      </c>
    </row>
    <row r="29" customFormat="false" ht="12.75" hidden="false" customHeight="false" outlineLevel="0" collapsed="false">
      <c r="B29" s="199" t="s">
        <v>20</v>
      </c>
      <c r="C29" s="199" t="s">
        <v>26</v>
      </c>
      <c r="D29" s="206" t="s">
        <v>34</v>
      </c>
      <c r="E29" s="193" t="n">
        <v>8</v>
      </c>
      <c r="F29" s="194" t="n">
        <v>52</v>
      </c>
      <c r="G29" s="194"/>
      <c r="H29" s="195" t="n">
        <v>52</v>
      </c>
      <c r="I29" s="196"/>
      <c r="J29" s="195" t="n">
        <v>52</v>
      </c>
      <c r="K29" s="207" t="n">
        <v>1</v>
      </c>
      <c r="L29" s="207" t="n">
        <v>0</v>
      </c>
      <c r="M29" s="208" t="n">
        <v>1</v>
      </c>
      <c r="N29" s="209" t="n">
        <v>0</v>
      </c>
    </row>
    <row r="30" customFormat="false" ht="12.75" hidden="false" customHeight="false" outlineLevel="0" collapsed="false">
      <c r="B30" s="199" t="s">
        <v>25</v>
      </c>
      <c r="C30" s="199"/>
      <c r="D30" s="206" t="s">
        <v>25</v>
      </c>
      <c r="E30" s="193" t="n">
        <v>7</v>
      </c>
      <c r="F30" s="194" t="n">
        <v>4</v>
      </c>
      <c r="G30" s="194"/>
      <c r="H30" s="195" t="n">
        <v>4</v>
      </c>
      <c r="I30" s="196"/>
      <c r="J30" s="195" t="n">
        <v>4</v>
      </c>
      <c r="K30" s="207" t="n">
        <v>0</v>
      </c>
      <c r="L30" s="207" t="n">
        <v>0</v>
      </c>
      <c r="M30" s="208" t="n">
        <v>0</v>
      </c>
      <c r="N30" s="209" t="n">
        <v>0</v>
      </c>
    </row>
    <row r="31" customFormat="false" ht="12.75" hidden="false" customHeight="false" outlineLevel="0" collapsed="false">
      <c r="B31" s="199" t="s">
        <v>19</v>
      </c>
      <c r="C31" s="199"/>
      <c r="D31" s="206" t="s">
        <v>30</v>
      </c>
      <c r="E31" s="193" t="n">
        <v>6</v>
      </c>
      <c r="F31" s="194" t="n">
        <v>17</v>
      </c>
      <c r="G31" s="194"/>
      <c r="H31" s="195" t="n">
        <v>17</v>
      </c>
      <c r="I31" s="196"/>
      <c r="J31" s="195" t="n">
        <v>17</v>
      </c>
      <c r="K31" s="207" t="n">
        <v>0</v>
      </c>
      <c r="L31" s="207" t="n">
        <v>1</v>
      </c>
      <c r="M31" s="208" t="n">
        <v>1</v>
      </c>
      <c r="N31" s="209" t="n">
        <v>1</v>
      </c>
    </row>
    <row r="32" customFormat="false" ht="12.75" hidden="false" customHeight="false" outlineLevel="0" collapsed="false">
      <c r="B32" s="199" t="s">
        <v>30</v>
      </c>
      <c r="C32" s="190"/>
      <c r="D32" s="206"/>
      <c r="E32" s="193" t="n">
        <v>5</v>
      </c>
      <c r="F32" s="194"/>
      <c r="G32" s="194" t="n">
        <v>7</v>
      </c>
      <c r="H32" s="195" t="n">
        <v>7</v>
      </c>
      <c r="I32" s="196"/>
      <c r="J32" s="195" t="n">
        <v>7</v>
      </c>
      <c r="K32" s="207" t="n">
        <v>0</v>
      </c>
      <c r="L32" s="207" t="n">
        <v>0</v>
      </c>
      <c r="M32" s="208" t="n">
        <v>0</v>
      </c>
      <c r="N32" s="209" t="n">
        <v>0</v>
      </c>
    </row>
    <row r="33" customFormat="false" ht="12.75" hidden="false" customHeight="false" outlineLevel="0" collapsed="false">
      <c r="B33" s="199"/>
      <c r="C33" s="199"/>
      <c r="D33" s="206"/>
      <c r="E33" s="193" t="n">
        <v>4</v>
      </c>
      <c r="F33" s="194"/>
      <c r="G33" s="194" t="n">
        <v>6</v>
      </c>
      <c r="H33" s="195" t="n">
        <v>6</v>
      </c>
      <c r="I33" s="196"/>
      <c r="J33" s="195" t="n">
        <v>6</v>
      </c>
      <c r="K33" s="207" t="n">
        <v>0</v>
      </c>
      <c r="L33" s="207" t="n">
        <v>0</v>
      </c>
      <c r="M33" s="208" t="n">
        <v>0</v>
      </c>
      <c r="N33" s="209" t="n">
        <v>0</v>
      </c>
    </row>
    <row r="34" customFormat="false" ht="12.75" hidden="false" customHeight="false" outlineLevel="0" collapsed="false">
      <c r="B34" s="199"/>
      <c r="C34" s="199" t="s">
        <v>18</v>
      </c>
      <c r="D34" s="206"/>
      <c r="E34" s="193" t="n">
        <v>3</v>
      </c>
      <c r="F34" s="194"/>
      <c r="G34" s="194" t="n">
        <v>4</v>
      </c>
      <c r="H34" s="195" t="n">
        <v>4</v>
      </c>
      <c r="I34" s="196"/>
      <c r="J34" s="195" t="n">
        <v>4</v>
      </c>
      <c r="K34" s="207" t="n">
        <v>0</v>
      </c>
      <c r="L34" s="207" t="n">
        <v>1</v>
      </c>
      <c r="M34" s="208" t="n">
        <v>1</v>
      </c>
      <c r="N34" s="209" t="n">
        <v>1</v>
      </c>
    </row>
    <row r="35" customFormat="false" ht="12.75" hidden="false" customHeight="false" outlineLevel="0" collapsed="false">
      <c r="B35" s="199"/>
      <c r="C35" s="199"/>
      <c r="D35" s="206"/>
      <c r="E35" s="193" t="n">
        <v>2</v>
      </c>
      <c r="F35" s="194"/>
      <c r="G35" s="194" t="n">
        <v>36</v>
      </c>
      <c r="H35" s="195" t="n">
        <v>36</v>
      </c>
      <c r="I35" s="196"/>
      <c r="J35" s="195" t="n">
        <v>36</v>
      </c>
      <c r="K35" s="207" t="n">
        <v>0</v>
      </c>
      <c r="L35" s="207" t="n">
        <v>0</v>
      </c>
      <c r="M35" s="208" t="n">
        <v>0</v>
      </c>
      <c r="N35" s="209" t="n">
        <v>0</v>
      </c>
    </row>
    <row r="36" customFormat="false" ht="12.75" hidden="false" customHeight="false" outlineLevel="0" collapsed="false">
      <c r="B36" s="203"/>
      <c r="C36" s="203"/>
      <c r="D36" s="206"/>
      <c r="E36" s="190" t="n">
        <v>1</v>
      </c>
      <c r="F36" s="194"/>
      <c r="G36" s="194" t="n">
        <v>35</v>
      </c>
      <c r="H36" s="195" t="n">
        <v>35</v>
      </c>
      <c r="I36" s="194" t="n">
        <v>152</v>
      </c>
      <c r="J36" s="195" t="n">
        <v>187</v>
      </c>
      <c r="K36" s="207" t="n">
        <v>0</v>
      </c>
      <c r="L36" s="207" t="n">
        <v>0</v>
      </c>
      <c r="M36" s="208" t="n">
        <v>0</v>
      </c>
      <c r="N36" s="209" t="n">
        <v>0</v>
      </c>
    </row>
    <row r="37" customFormat="false" ht="15" hidden="false" customHeight="true" outlineLevel="0" collapsed="false">
      <c r="B37" s="210" t="s">
        <v>35</v>
      </c>
      <c r="C37" s="210"/>
      <c r="D37" s="210"/>
      <c r="E37" s="210"/>
      <c r="F37" s="205" t="n">
        <v>471</v>
      </c>
      <c r="G37" s="195" t="n">
        <v>88</v>
      </c>
      <c r="H37" s="211" t="n">
        <v>559</v>
      </c>
      <c r="I37" s="212" t="n">
        <v>152</v>
      </c>
      <c r="J37" s="204" t="n">
        <v>711</v>
      </c>
      <c r="K37" s="205" t="n">
        <v>341</v>
      </c>
      <c r="L37" s="195" t="n">
        <v>93</v>
      </c>
      <c r="M37" s="204" t="n">
        <v>434</v>
      </c>
      <c r="N37" s="205" t="n">
        <v>124</v>
      </c>
    </row>
    <row r="38" customFormat="false" ht="12.75" hidden="false" customHeight="false" outlineLevel="0" collapsed="false">
      <c r="B38" s="190"/>
      <c r="C38" s="190"/>
      <c r="D38" s="213"/>
      <c r="E38" s="193" t="n">
        <v>13</v>
      </c>
      <c r="F38" s="194" t="n">
        <v>7</v>
      </c>
      <c r="G38" s="194"/>
      <c r="H38" s="195" t="n">
        <v>7</v>
      </c>
      <c r="I38" s="196"/>
      <c r="J38" s="195" t="n">
        <v>7</v>
      </c>
      <c r="K38" s="197" t="n">
        <v>0</v>
      </c>
      <c r="L38" s="197" t="n">
        <v>0</v>
      </c>
      <c r="M38" s="208" t="n">
        <v>0</v>
      </c>
      <c r="N38" s="197" t="n">
        <v>0</v>
      </c>
    </row>
    <row r="39" customFormat="false" ht="12.75" hidden="false" customHeight="false" outlineLevel="0" collapsed="false">
      <c r="B39" s="199" t="s">
        <v>18</v>
      </c>
      <c r="C39" s="199" t="s">
        <v>19</v>
      </c>
      <c r="D39" s="206" t="s">
        <v>36</v>
      </c>
      <c r="E39" s="193" t="n">
        <v>12</v>
      </c>
      <c r="F39" s="194" t="n">
        <v>0</v>
      </c>
      <c r="G39" s="196"/>
      <c r="H39" s="195" t="n">
        <v>0</v>
      </c>
      <c r="I39" s="196"/>
      <c r="J39" s="195" t="n">
        <v>0</v>
      </c>
      <c r="K39" s="197" t="n">
        <v>0</v>
      </c>
      <c r="L39" s="197" t="n">
        <v>0</v>
      </c>
      <c r="M39" s="208" t="n">
        <v>0</v>
      </c>
      <c r="N39" s="197" t="n">
        <v>0</v>
      </c>
    </row>
    <row r="40" customFormat="false" ht="12.75" hidden="false" customHeight="false" outlineLevel="0" collapsed="false">
      <c r="B40" s="199" t="s">
        <v>22</v>
      </c>
      <c r="C40" s="199"/>
      <c r="D40" s="206" t="s">
        <v>22</v>
      </c>
      <c r="E40" s="193" t="n">
        <v>11</v>
      </c>
      <c r="F40" s="194" t="n">
        <v>0</v>
      </c>
      <c r="G40" s="196"/>
      <c r="H40" s="195" t="n">
        <v>0</v>
      </c>
      <c r="I40" s="196"/>
      <c r="J40" s="195" t="n">
        <v>0</v>
      </c>
      <c r="K40" s="197" t="n">
        <v>0</v>
      </c>
      <c r="L40" s="197" t="n">
        <v>0</v>
      </c>
      <c r="M40" s="208" t="n">
        <v>0</v>
      </c>
      <c r="N40" s="197" t="n">
        <v>0</v>
      </c>
    </row>
    <row r="41" customFormat="false" ht="12.75" hidden="false" customHeight="false" outlineLevel="0" collapsed="false">
      <c r="B41" s="199" t="s">
        <v>37</v>
      </c>
      <c r="C41" s="190"/>
      <c r="D41" s="206" t="s">
        <v>20</v>
      </c>
      <c r="E41" s="193" t="n">
        <v>10</v>
      </c>
      <c r="F41" s="194" t="n">
        <v>0</v>
      </c>
      <c r="G41" s="196"/>
      <c r="H41" s="195" t="n">
        <v>0</v>
      </c>
      <c r="I41" s="196"/>
      <c r="J41" s="195" t="n">
        <v>0</v>
      </c>
      <c r="K41" s="197" t="n">
        <v>0</v>
      </c>
      <c r="L41" s="197" t="n">
        <v>0</v>
      </c>
      <c r="M41" s="208" t="n">
        <v>0</v>
      </c>
      <c r="N41" s="197" t="n">
        <v>0</v>
      </c>
    </row>
    <row r="42" customFormat="false" ht="12.75" hidden="false" customHeight="false" outlineLevel="0" collapsed="false">
      <c r="B42" s="199" t="s">
        <v>25</v>
      </c>
      <c r="C42" s="199"/>
      <c r="D42" s="206" t="s">
        <v>34</v>
      </c>
      <c r="E42" s="193" t="n">
        <v>9</v>
      </c>
      <c r="F42" s="194" t="n">
        <v>0</v>
      </c>
      <c r="G42" s="196"/>
      <c r="H42" s="195" t="n">
        <v>0</v>
      </c>
      <c r="I42" s="196"/>
      <c r="J42" s="195" t="n">
        <v>0</v>
      </c>
      <c r="K42" s="197" t="n">
        <v>0</v>
      </c>
      <c r="L42" s="197" t="n">
        <v>0</v>
      </c>
      <c r="M42" s="208" t="n">
        <v>0</v>
      </c>
      <c r="N42" s="197" t="n">
        <v>0</v>
      </c>
    </row>
    <row r="43" customFormat="false" ht="12.75" hidden="false" customHeight="false" outlineLevel="0" collapsed="false">
      <c r="B43" s="199" t="s">
        <v>23</v>
      </c>
      <c r="C43" s="199" t="s">
        <v>26</v>
      </c>
      <c r="D43" s="206" t="s">
        <v>18</v>
      </c>
      <c r="E43" s="193" t="n">
        <v>8</v>
      </c>
      <c r="F43" s="194" t="n">
        <v>0</v>
      </c>
      <c r="G43" s="196"/>
      <c r="H43" s="195" t="n">
        <v>0</v>
      </c>
      <c r="I43" s="196"/>
      <c r="J43" s="195" t="n">
        <v>0</v>
      </c>
      <c r="K43" s="197" t="n">
        <v>0</v>
      </c>
      <c r="L43" s="197" t="n">
        <v>0</v>
      </c>
      <c r="M43" s="208" t="n">
        <v>0</v>
      </c>
      <c r="N43" s="197" t="n">
        <v>0</v>
      </c>
    </row>
    <row r="44" customFormat="false" ht="12.75" hidden="false" customHeight="false" outlineLevel="0" collapsed="false">
      <c r="B44" s="199" t="s">
        <v>25</v>
      </c>
      <c r="C44" s="199"/>
      <c r="D44" s="206" t="s">
        <v>33</v>
      </c>
      <c r="E44" s="193" t="n">
        <v>7</v>
      </c>
      <c r="F44" s="194" t="n">
        <v>0</v>
      </c>
      <c r="G44" s="196"/>
      <c r="H44" s="195" t="n">
        <v>0</v>
      </c>
      <c r="I44" s="196"/>
      <c r="J44" s="195" t="n">
        <v>0</v>
      </c>
      <c r="K44" s="197" t="n">
        <v>0</v>
      </c>
      <c r="L44" s="197" t="n">
        <v>0</v>
      </c>
      <c r="M44" s="208" t="n">
        <v>0</v>
      </c>
      <c r="N44" s="197" t="n">
        <v>0</v>
      </c>
    </row>
    <row r="45" customFormat="false" ht="12.75" hidden="false" customHeight="false" outlineLevel="0" collapsed="false">
      <c r="B45" s="199" t="s">
        <v>18</v>
      </c>
      <c r="C45" s="199"/>
      <c r="D45" s="206" t="s">
        <v>27</v>
      </c>
      <c r="E45" s="193" t="n">
        <v>6</v>
      </c>
      <c r="F45" s="194" t="n">
        <v>0</v>
      </c>
      <c r="G45" s="196"/>
      <c r="H45" s="195" t="n">
        <v>0</v>
      </c>
      <c r="I45" s="196"/>
      <c r="J45" s="195" t="n">
        <v>0</v>
      </c>
      <c r="K45" s="197" t="n">
        <v>0</v>
      </c>
      <c r="L45" s="197" t="n">
        <v>0</v>
      </c>
      <c r="M45" s="208" t="n">
        <v>0</v>
      </c>
      <c r="N45" s="197" t="n">
        <v>0</v>
      </c>
    </row>
    <row r="46" customFormat="false" ht="12.75" hidden="false" customHeight="false" outlineLevel="0" collapsed="false">
      <c r="B46" s="199" t="s">
        <v>28</v>
      </c>
      <c r="C46" s="190"/>
      <c r="D46" s="206" t="s">
        <v>20</v>
      </c>
      <c r="E46" s="193" t="n">
        <v>5</v>
      </c>
      <c r="F46" s="194"/>
      <c r="G46" s="196" t="n">
        <v>0</v>
      </c>
      <c r="H46" s="195" t="n">
        <v>0</v>
      </c>
      <c r="I46" s="196"/>
      <c r="J46" s="195" t="n">
        <v>0</v>
      </c>
      <c r="K46" s="197" t="n">
        <v>0</v>
      </c>
      <c r="L46" s="197" t="n">
        <v>0</v>
      </c>
      <c r="M46" s="208" t="n">
        <v>0</v>
      </c>
      <c r="N46" s="197" t="n">
        <v>0</v>
      </c>
    </row>
    <row r="47" customFormat="false" ht="12.75" hidden="false" customHeight="false" outlineLevel="0" collapsed="false">
      <c r="B47" s="199"/>
      <c r="C47" s="199"/>
      <c r="D47" s="206" t="s">
        <v>29</v>
      </c>
      <c r="E47" s="193" t="n">
        <v>4</v>
      </c>
      <c r="F47" s="196"/>
      <c r="G47" s="194" t="n">
        <v>0</v>
      </c>
      <c r="H47" s="195" t="n">
        <v>0</v>
      </c>
      <c r="I47" s="196"/>
      <c r="J47" s="195" t="n">
        <v>0</v>
      </c>
      <c r="K47" s="197" t="n">
        <v>0</v>
      </c>
      <c r="L47" s="197" t="n">
        <v>0</v>
      </c>
      <c r="M47" s="208" t="n">
        <v>0</v>
      </c>
      <c r="N47" s="197" t="n">
        <v>0</v>
      </c>
    </row>
    <row r="48" customFormat="false" ht="12.75" hidden="false" customHeight="false" outlineLevel="0" collapsed="false">
      <c r="B48" s="199"/>
      <c r="C48" s="199" t="s">
        <v>18</v>
      </c>
      <c r="D48" s="206" t="s">
        <v>18</v>
      </c>
      <c r="E48" s="193" t="n">
        <v>3</v>
      </c>
      <c r="F48" s="196"/>
      <c r="G48" s="194" t="n">
        <v>0</v>
      </c>
      <c r="H48" s="195" t="n">
        <v>0</v>
      </c>
      <c r="I48" s="196"/>
      <c r="J48" s="195" t="n">
        <v>0</v>
      </c>
      <c r="K48" s="197" t="n">
        <v>0</v>
      </c>
      <c r="L48" s="197" t="n">
        <v>0</v>
      </c>
      <c r="M48" s="208" t="n">
        <v>0</v>
      </c>
      <c r="N48" s="197" t="n">
        <v>0</v>
      </c>
    </row>
    <row r="49" customFormat="false" ht="12.75" hidden="false" customHeight="false" outlineLevel="0" collapsed="false">
      <c r="B49" s="199"/>
      <c r="C49" s="199"/>
      <c r="D49" s="206" t="s">
        <v>23</v>
      </c>
      <c r="E49" s="193" t="n">
        <v>2</v>
      </c>
      <c r="F49" s="196"/>
      <c r="G49" s="194" t="n">
        <v>0</v>
      </c>
      <c r="H49" s="195" t="n">
        <v>0</v>
      </c>
      <c r="I49" s="196"/>
      <c r="J49" s="195" t="n">
        <v>0</v>
      </c>
      <c r="K49" s="197" t="n">
        <v>0</v>
      </c>
      <c r="L49" s="197" t="n">
        <v>0</v>
      </c>
      <c r="M49" s="208" t="n">
        <v>0</v>
      </c>
      <c r="N49" s="197" t="n">
        <v>0</v>
      </c>
    </row>
    <row r="50" customFormat="false" ht="12.75" hidden="false" customHeight="false" outlineLevel="0" collapsed="false">
      <c r="B50" s="203"/>
      <c r="C50" s="206"/>
      <c r="D50" s="203"/>
      <c r="E50" s="190" t="n">
        <v>1</v>
      </c>
      <c r="F50" s="196"/>
      <c r="G50" s="194" t="n">
        <v>0</v>
      </c>
      <c r="H50" s="214" t="n">
        <v>0</v>
      </c>
      <c r="I50" s="194" t="n">
        <v>3</v>
      </c>
      <c r="J50" s="214" t="n">
        <v>3</v>
      </c>
      <c r="K50" s="197" t="n">
        <v>0</v>
      </c>
      <c r="L50" s="197" t="n">
        <v>0</v>
      </c>
      <c r="M50" s="215" t="n">
        <v>0</v>
      </c>
      <c r="N50" s="197" t="n">
        <v>0</v>
      </c>
    </row>
    <row r="51" customFormat="false" ht="15" hidden="false" customHeight="true" outlineLevel="0" collapsed="false">
      <c r="B51" s="193" t="s">
        <v>38</v>
      </c>
      <c r="C51" s="193"/>
      <c r="D51" s="193"/>
      <c r="E51" s="193"/>
      <c r="F51" s="195" t="n">
        <v>7</v>
      </c>
      <c r="G51" s="195" t="n">
        <v>0</v>
      </c>
      <c r="H51" s="195" t="n">
        <v>7</v>
      </c>
      <c r="I51" s="195" t="n">
        <v>3</v>
      </c>
      <c r="J51" s="195" t="n">
        <v>10</v>
      </c>
      <c r="K51" s="195" t="n">
        <v>0</v>
      </c>
      <c r="L51" s="195" t="n">
        <v>0</v>
      </c>
      <c r="M51" s="195" t="n">
        <v>0</v>
      </c>
      <c r="N51" s="195" t="n">
        <v>0</v>
      </c>
    </row>
    <row r="52" customFormat="false" ht="12.75" hidden="false" customHeight="true" outlineLevel="0" collapsed="false">
      <c r="B52" s="193" t="s">
        <v>39</v>
      </c>
      <c r="C52" s="193"/>
      <c r="D52" s="193"/>
      <c r="E52" s="193"/>
      <c r="F52" s="196"/>
      <c r="G52" s="196"/>
      <c r="H52" s="196"/>
      <c r="I52" s="196"/>
      <c r="J52" s="196"/>
      <c r="K52" s="196" t="n">
        <v>0</v>
      </c>
      <c r="L52" s="196" t="n">
        <v>0</v>
      </c>
      <c r="M52" s="196" t="n">
        <v>0</v>
      </c>
      <c r="N52" s="196" t="n">
        <v>0</v>
      </c>
    </row>
    <row r="53" customFormat="false" ht="15" hidden="false" customHeight="true" outlineLevel="0" collapsed="false">
      <c r="B53" s="216" t="s">
        <v>40</v>
      </c>
      <c r="C53" s="216"/>
      <c r="D53" s="216"/>
      <c r="E53" s="216"/>
      <c r="F53" s="217" t="n">
        <v>714</v>
      </c>
      <c r="G53" s="217" t="n">
        <v>141</v>
      </c>
      <c r="H53" s="217" t="n">
        <v>855</v>
      </c>
      <c r="I53" s="217" t="n">
        <v>194</v>
      </c>
      <c r="J53" s="217" t="n">
        <v>1049</v>
      </c>
      <c r="K53" s="217" t="n">
        <v>542</v>
      </c>
      <c r="L53" s="217" t="n">
        <v>131</v>
      </c>
      <c r="M53" s="217" t="n">
        <v>673</v>
      </c>
      <c r="N53" s="217" t="n">
        <v>166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53" t="s">
        <v>0</v>
      </c>
      <c r="C1" s="54"/>
      <c r="D1" s="54"/>
      <c r="E1" s="54"/>
      <c r="F1" s="54"/>
      <c r="G1" s="55"/>
      <c r="H1" s="55"/>
      <c r="I1" s="56"/>
      <c r="J1" s="57"/>
      <c r="K1" s="57"/>
      <c r="L1" s="57"/>
      <c r="M1" s="57"/>
      <c r="N1" s="57"/>
    </row>
    <row r="2" customFormat="false" ht="15" hidden="false" customHeight="false" outlineLevel="0" collapsed="false">
      <c r="B2" s="58" t="s">
        <v>54</v>
      </c>
      <c r="C2" s="59"/>
      <c r="D2" s="59"/>
      <c r="E2" s="59"/>
      <c r="F2" s="95" t="s">
        <v>68</v>
      </c>
      <c r="G2" s="59"/>
      <c r="H2" s="60"/>
      <c r="I2" s="61"/>
      <c r="J2" s="57"/>
      <c r="K2" s="57"/>
      <c r="L2" s="57"/>
      <c r="M2" s="57"/>
      <c r="N2" s="57"/>
    </row>
    <row r="3" customFormat="false" ht="12.75" hidden="false" customHeight="false" outlineLevel="0" collapsed="false">
      <c r="B3" s="58" t="s">
        <v>42</v>
      </c>
      <c r="C3" s="62" t="s">
        <v>56</v>
      </c>
      <c r="D3" s="62"/>
      <c r="E3" s="62"/>
      <c r="F3" s="62"/>
      <c r="G3" s="62"/>
      <c r="H3" s="62"/>
      <c r="I3" s="62"/>
    </row>
    <row r="4" customFormat="false" ht="12.75" hidden="false" customHeight="false" outlineLevel="0" collapsed="false">
      <c r="B4" s="63" t="s">
        <v>44</v>
      </c>
      <c r="C4" s="64"/>
      <c r="D4" s="65" t="n">
        <v>44926</v>
      </c>
      <c r="E4" s="66"/>
      <c r="F4" s="66"/>
      <c r="G4" s="67"/>
      <c r="H4" s="67"/>
      <c r="I4" s="68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96" t="s">
        <v>6</v>
      </c>
      <c r="C7" s="96"/>
      <c r="D7" s="96"/>
      <c r="E7" s="96"/>
      <c r="F7" s="96" t="s">
        <v>7</v>
      </c>
      <c r="G7" s="96"/>
      <c r="H7" s="96"/>
      <c r="I7" s="96"/>
      <c r="J7" s="96"/>
      <c r="K7" s="96" t="s">
        <v>8</v>
      </c>
      <c r="L7" s="96"/>
      <c r="M7" s="96"/>
      <c r="N7" s="96"/>
    </row>
    <row r="8" customFormat="false" ht="15" hidden="false" customHeight="true" outlineLevel="0" collapsed="false">
      <c r="B8" s="96"/>
      <c r="C8" s="96"/>
      <c r="D8" s="96"/>
      <c r="E8" s="96"/>
      <c r="F8" s="96" t="s">
        <v>9</v>
      </c>
      <c r="G8" s="96"/>
      <c r="H8" s="96"/>
      <c r="I8" s="96" t="s">
        <v>10</v>
      </c>
      <c r="J8" s="96" t="s">
        <v>11</v>
      </c>
      <c r="K8" s="96" t="s">
        <v>12</v>
      </c>
      <c r="L8" s="96" t="s">
        <v>13</v>
      </c>
      <c r="M8" s="96" t="s">
        <v>11</v>
      </c>
      <c r="N8" s="96" t="s">
        <v>14</v>
      </c>
    </row>
    <row r="9" customFormat="false" ht="24" hidden="false" customHeight="false" outlineLevel="0" collapsed="false">
      <c r="B9" s="96"/>
      <c r="C9" s="96"/>
      <c r="D9" s="96"/>
      <c r="E9" s="96"/>
      <c r="F9" s="96" t="s">
        <v>15</v>
      </c>
      <c r="G9" s="96" t="s">
        <v>16</v>
      </c>
      <c r="H9" s="96" t="s">
        <v>17</v>
      </c>
      <c r="I9" s="96"/>
      <c r="J9" s="96"/>
      <c r="K9" s="96"/>
      <c r="L9" s="96"/>
      <c r="M9" s="96"/>
      <c r="N9" s="96"/>
    </row>
    <row r="10" customFormat="false" ht="12.75" hidden="false" customHeight="false" outlineLevel="0" collapsed="false">
      <c r="B10" s="97"/>
      <c r="C10" s="98"/>
      <c r="D10" s="99"/>
      <c r="E10" s="100" t="n">
        <v>13</v>
      </c>
      <c r="F10" s="101" t="n">
        <v>262</v>
      </c>
      <c r="G10" s="101" t="n">
        <v>0</v>
      </c>
      <c r="H10" s="102" t="n">
        <f aca="false">F10+G10</f>
        <v>262</v>
      </c>
      <c r="I10" s="101" t="n">
        <v>0</v>
      </c>
      <c r="J10" s="102" t="n">
        <f aca="false">H10+I10</f>
        <v>262</v>
      </c>
      <c r="K10" s="218" t="n">
        <v>350</v>
      </c>
      <c r="L10" s="103" t="n">
        <v>30</v>
      </c>
      <c r="M10" s="104" t="n">
        <f aca="false">K10+L10</f>
        <v>380</v>
      </c>
      <c r="N10" s="103" t="n">
        <v>34</v>
      </c>
    </row>
    <row r="11" customFormat="false" ht="12.75" hidden="false" customHeight="false" outlineLevel="0" collapsed="false">
      <c r="B11" s="105" t="s">
        <v>18</v>
      </c>
      <c r="C11" s="106" t="s">
        <v>19</v>
      </c>
      <c r="D11" s="99"/>
      <c r="E11" s="100" t="n">
        <v>12</v>
      </c>
      <c r="F11" s="101" t="n">
        <v>15</v>
      </c>
      <c r="G11" s="101" t="n">
        <v>0</v>
      </c>
      <c r="H11" s="102" t="n">
        <f aca="false">F11+G11</f>
        <v>15</v>
      </c>
      <c r="I11" s="101" t="n">
        <v>0</v>
      </c>
      <c r="J11" s="102" t="n">
        <f aca="false">H11+I11</f>
        <v>15</v>
      </c>
      <c r="K11" s="103" t="n">
        <v>1</v>
      </c>
      <c r="L11" s="103" t="n">
        <v>0</v>
      </c>
      <c r="M11" s="104" t="n">
        <f aca="false">K11+L11</f>
        <v>1</v>
      </c>
      <c r="N11" s="103" t="n">
        <v>0</v>
      </c>
    </row>
    <row r="12" customFormat="false" ht="12.75" hidden="false" customHeight="false" outlineLevel="0" collapsed="false">
      <c r="B12" s="105" t="s">
        <v>20</v>
      </c>
      <c r="C12" s="107"/>
      <c r="D12" s="108" t="s">
        <v>21</v>
      </c>
      <c r="E12" s="100" t="n">
        <v>11</v>
      </c>
      <c r="F12" s="101" t="n">
        <v>18</v>
      </c>
      <c r="G12" s="101" t="n">
        <v>0</v>
      </c>
      <c r="H12" s="102" t="n">
        <f aca="false">F12+G12</f>
        <v>18</v>
      </c>
      <c r="I12" s="101" t="n">
        <v>0</v>
      </c>
      <c r="J12" s="102" t="n">
        <f aca="false">H12+I12</f>
        <v>18</v>
      </c>
      <c r="K12" s="103" t="n">
        <v>1</v>
      </c>
      <c r="L12" s="103" t="n">
        <v>0</v>
      </c>
      <c r="M12" s="104" t="n">
        <f aca="false">K12+L12</f>
        <v>1</v>
      </c>
      <c r="N12" s="103" t="n">
        <v>0</v>
      </c>
    </row>
    <row r="13" customFormat="false" ht="12.75" hidden="false" customHeight="false" outlineLevel="0" collapsed="false">
      <c r="B13" s="105" t="s">
        <v>18</v>
      </c>
      <c r="C13" s="106"/>
      <c r="D13" s="108" t="s">
        <v>22</v>
      </c>
      <c r="E13" s="100" t="n">
        <v>10</v>
      </c>
      <c r="F13" s="101" t="n">
        <v>39</v>
      </c>
      <c r="G13" s="101" t="n">
        <v>0</v>
      </c>
      <c r="H13" s="102" t="n">
        <f aca="false">F13+G13</f>
        <v>39</v>
      </c>
      <c r="I13" s="101" t="n">
        <v>0</v>
      </c>
      <c r="J13" s="102" t="n">
        <f aca="false">H13+I13</f>
        <v>39</v>
      </c>
      <c r="K13" s="103" t="n">
        <v>0</v>
      </c>
      <c r="L13" s="103" t="n">
        <v>0</v>
      </c>
      <c r="M13" s="104" t="n">
        <f aca="false">K13+L13</f>
        <v>0</v>
      </c>
      <c r="N13" s="103" t="n">
        <v>0</v>
      </c>
    </row>
    <row r="14" customFormat="false" ht="12.75" hidden="false" customHeight="false" outlineLevel="0" collapsed="false">
      <c r="B14" s="105" t="s">
        <v>23</v>
      </c>
      <c r="C14" s="106"/>
      <c r="D14" s="108" t="s">
        <v>24</v>
      </c>
      <c r="E14" s="100" t="n">
        <v>9</v>
      </c>
      <c r="F14" s="101" t="n">
        <v>71</v>
      </c>
      <c r="G14" s="101" t="n">
        <v>0</v>
      </c>
      <c r="H14" s="102" t="n">
        <f aca="false">F14+G14</f>
        <v>71</v>
      </c>
      <c r="I14" s="101" t="n">
        <v>0</v>
      </c>
      <c r="J14" s="102" t="n">
        <f aca="false">H14+I14</f>
        <v>71</v>
      </c>
      <c r="K14" s="103" t="n">
        <v>0</v>
      </c>
      <c r="L14" s="103" t="n">
        <v>0</v>
      </c>
      <c r="M14" s="104" t="n">
        <f aca="false">K14+L14</f>
        <v>0</v>
      </c>
      <c r="N14" s="103" t="n">
        <v>0</v>
      </c>
    </row>
    <row r="15" customFormat="false" ht="12.75" hidden="false" customHeight="false" outlineLevel="0" collapsed="false">
      <c r="B15" s="105" t="s">
        <v>25</v>
      </c>
      <c r="C15" s="106" t="s">
        <v>26</v>
      </c>
      <c r="D15" s="108" t="s">
        <v>27</v>
      </c>
      <c r="E15" s="100" t="n">
        <v>8</v>
      </c>
      <c r="F15" s="101" t="n">
        <v>54</v>
      </c>
      <c r="G15" s="101" t="n">
        <v>0</v>
      </c>
      <c r="H15" s="102" t="n">
        <f aca="false">F15+G15</f>
        <v>54</v>
      </c>
      <c r="I15" s="101" t="n">
        <v>0</v>
      </c>
      <c r="J15" s="102" t="n">
        <f aca="false">H15+I15</f>
        <v>54</v>
      </c>
      <c r="K15" s="103" t="n">
        <v>0</v>
      </c>
      <c r="L15" s="103" t="n">
        <v>0</v>
      </c>
      <c r="M15" s="104" t="n">
        <f aca="false">K15+L15</f>
        <v>0</v>
      </c>
      <c r="N15" s="103" t="n">
        <v>0</v>
      </c>
    </row>
    <row r="16" customFormat="false" ht="12.75" hidden="false" customHeight="false" outlineLevel="0" collapsed="false">
      <c r="B16" s="105" t="s">
        <v>21</v>
      </c>
      <c r="C16" s="106"/>
      <c r="D16" s="108" t="s">
        <v>28</v>
      </c>
      <c r="E16" s="100" t="n">
        <v>7</v>
      </c>
      <c r="F16" s="101" t="n">
        <v>16</v>
      </c>
      <c r="G16" s="101" t="n">
        <v>0</v>
      </c>
      <c r="H16" s="102" t="n">
        <f aca="false">F16+G16</f>
        <v>16</v>
      </c>
      <c r="I16" s="101" t="n">
        <v>0</v>
      </c>
      <c r="J16" s="102" t="n">
        <f aca="false">H16+I16</f>
        <v>16</v>
      </c>
      <c r="K16" s="103" t="n">
        <v>0</v>
      </c>
      <c r="L16" s="103" t="n">
        <v>0</v>
      </c>
      <c r="M16" s="104" t="n">
        <f aca="false">K16+L16</f>
        <v>0</v>
      </c>
      <c r="N16" s="103" t="n">
        <v>0</v>
      </c>
    </row>
    <row r="17" customFormat="false" ht="12.75" hidden="false" customHeight="false" outlineLevel="0" collapsed="false">
      <c r="B17" s="105" t="s">
        <v>29</v>
      </c>
      <c r="C17" s="107"/>
      <c r="D17" s="108" t="s">
        <v>25</v>
      </c>
      <c r="E17" s="100" t="n">
        <v>6</v>
      </c>
      <c r="F17" s="101" t="n">
        <v>11</v>
      </c>
      <c r="G17" s="101" t="n">
        <v>0</v>
      </c>
      <c r="H17" s="102" t="n">
        <f aca="false">F17+G17</f>
        <v>11</v>
      </c>
      <c r="I17" s="101" t="n">
        <v>0</v>
      </c>
      <c r="J17" s="102" t="n">
        <f aca="false">H17+I17</f>
        <v>11</v>
      </c>
      <c r="K17" s="103" t="n">
        <v>0</v>
      </c>
      <c r="L17" s="103" t="n">
        <v>0</v>
      </c>
      <c r="M17" s="104" t="n">
        <f aca="false">K17+L17</f>
        <v>0</v>
      </c>
      <c r="N17" s="103" t="n">
        <v>0</v>
      </c>
    </row>
    <row r="18" customFormat="false" ht="12.75" hidden="false" customHeight="false" outlineLevel="0" collapsed="false">
      <c r="B18" s="105" t="s">
        <v>18</v>
      </c>
      <c r="C18" s="106"/>
      <c r="D18" s="108" t="s">
        <v>30</v>
      </c>
      <c r="E18" s="100" t="n">
        <v>5</v>
      </c>
      <c r="F18" s="101" t="n">
        <v>25</v>
      </c>
      <c r="G18" s="101" t="n">
        <v>0</v>
      </c>
      <c r="H18" s="102" t="n">
        <f aca="false">F18+G18</f>
        <v>25</v>
      </c>
      <c r="I18" s="101" t="n">
        <v>0</v>
      </c>
      <c r="J18" s="102" t="n">
        <f aca="false">H18+I18</f>
        <v>25</v>
      </c>
      <c r="K18" s="103" t="n">
        <v>0</v>
      </c>
      <c r="L18" s="103" t="n">
        <v>0</v>
      </c>
      <c r="M18" s="104" t="n">
        <f aca="false">K18+L18</f>
        <v>0</v>
      </c>
      <c r="N18" s="103" t="n">
        <v>0</v>
      </c>
    </row>
    <row r="19" customFormat="false" ht="12.75" hidden="false" customHeight="false" outlineLevel="0" collapsed="false">
      <c r="B19" s="105"/>
      <c r="C19" s="106"/>
      <c r="D19" s="108" t="s">
        <v>28</v>
      </c>
      <c r="E19" s="100" t="n">
        <v>4</v>
      </c>
      <c r="F19" s="101" t="n">
        <v>8</v>
      </c>
      <c r="G19" s="101" t="n">
        <v>0</v>
      </c>
      <c r="H19" s="102" t="n">
        <f aca="false">F19+G19</f>
        <v>8</v>
      </c>
      <c r="I19" s="101" t="n">
        <v>0</v>
      </c>
      <c r="J19" s="102" t="n">
        <f aca="false">H19+I19</f>
        <v>8</v>
      </c>
      <c r="K19" s="103" t="n">
        <v>0</v>
      </c>
      <c r="L19" s="103" t="n">
        <v>0</v>
      </c>
      <c r="M19" s="104" t="n">
        <f aca="false">K19+L19</f>
        <v>0</v>
      </c>
      <c r="N19" s="103" t="n">
        <v>0</v>
      </c>
    </row>
    <row r="20" customFormat="false" ht="12.75" hidden="false" customHeight="false" outlineLevel="0" collapsed="false">
      <c r="B20" s="105"/>
      <c r="C20" s="106" t="s">
        <v>18</v>
      </c>
      <c r="D20" s="99"/>
      <c r="E20" s="100" t="n">
        <v>3</v>
      </c>
      <c r="F20" s="101" t="n">
        <v>0</v>
      </c>
      <c r="G20" s="101" t="n">
        <v>3</v>
      </c>
      <c r="H20" s="102" t="n">
        <f aca="false">F20+G20</f>
        <v>3</v>
      </c>
      <c r="I20" s="101" t="n">
        <v>0</v>
      </c>
      <c r="J20" s="102" t="n">
        <f aca="false">H20+I20</f>
        <v>3</v>
      </c>
      <c r="K20" s="103" t="n">
        <v>0</v>
      </c>
      <c r="L20" s="103" t="n">
        <v>0</v>
      </c>
      <c r="M20" s="104" t="n">
        <f aca="false">K20+L20</f>
        <v>0</v>
      </c>
      <c r="N20" s="103" t="n">
        <v>0</v>
      </c>
    </row>
    <row r="21" customFormat="false" ht="12.75" hidden="false" customHeight="false" outlineLevel="0" collapsed="false">
      <c r="B21" s="105"/>
      <c r="C21" s="106"/>
      <c r="D21" s="99"/>
      <c r="E21" s="100" t="n">
        <v>2</v>
      </c>
      <c r="F21" s="101" t="n">
        <v>0</v>
      </c>
      <c r="G21" s="101" t="n">
        <v>12</v>
      </c>
      <c r="H21" s="102" t="n">
        <f aca="false">F21+G21</f>
        <v>12</v>
      </c>
      <c r="I21" s="101" t="n">
        <v>0</v>
      </c>
      <c r="J21" s="102" t="n">
        <f aca="false">H21+I21</f>
        <v>12</v>
      </c>
      <c r="K21" s="103" t="n">
        <v>0</v>
      </c>
      <c r="L21" s="103" t="n">
        <v>0</v>
      </c>
      <c r="M21" s="104" t="n">
        <f aca="false">K21+L21</f>
        <v>0</v>
      </c>
      <c r="N21" s="103" t="n">
        <v>0</v>
      </c>
    </row>
    <row r="22" customFormat="false" ht="12.75" hidden="false" customHeight="false" outlineLevel="0" collapsed="false">
      <c r="B22" s="109"/>
      <c r="C22" s="107"/>
      <c r="D22" s="99"/>
      <c r="E22" s="97" t="n">
        <v>1</v>
      </c>
      <c r="F22" s="101" t="n">
        <v>0</v>
      </c>
      <c r="G22" s="101" t="n">
        <v>25</v>
      </c>
      <c r="H22" s="102" t="n">
        <f aca="false">F22+G22</f>
        <v>25</v>
      </c>
      <c r="I22" s="101" t="n">
        <v>49</v>
      </c>
      <c r="J22" s="102" t="n">
        <f aca="false">H22+I22</f>
        <v>74</v>
      </c>
      <c r="K22" s="103" t="n">
        <v>0</v>
      </c>
      <c r="L22" s="103" t="n">
        <v>0</v>
      </c>
      <c r="M22" s="104" t="n">
        <f aca="false">K22+L22</f>
        <v>0</v>
      </c>
      <c r="N22" s="103" t="n">
        <v>0</v>
      </c>
    </row>
    <row r="23" customFormat="false" ht="15" hidden="false" customHeight="true" outlineLevel="0" collapsed="false">
      <c r="B23" s="100" t="s">
        <v>31</v>
      </c>
      <c r="C23" s="100"/>
      <c r="D23" s="100"/>
      <c r="E23" s="100"/>
      <c r="F23" s="102" t="n">
        <f aca="false">SUM(F10:F22)</f>
        <v>519</v>
      </c>
      <c r="G23" s="102" t="n">
        <f aca="false">SUM(G10:G22)</f>
        <v>40</v>
      </c>
      <c r="H23" s="110" t="n">
        <f aca="false">SUM(H10:H22)</f>
        <v>559</v>
      </c>
      <c r="I23" s="102" t="n">
        <f aca="false">SUM(I10:I22)</f>
        <v>49</v>
      </c>
      <c r="J23" s="110" t="n">
        <f aca="false">SUM(J10:J22)</f>
        <v>608</v>
      </c>
      <c r="K23" s="111" t="n">
        <f aca="false">SUM(K10:K22)</f>
        <v>352</v>
      </c>
      <c r="L23" s="111" t="n">
        <f aca="false">SUM(L10:L22)</f>
        <v>30</v>
      </c>
      <c r="M23" s="102" t="n">
        <f aca="false">SUM(M10:M22)</f>
        <v>382</v>
      </c>
      <c r="N23" s="102" t="n">
        <f aca="false">SUM(N10:N22)</f>
        <v>34</v>
      </c>
    </row>
    <row r="24" customFormat="false" ht="12.75" hidden="false" customHeight="false" outlineLevel="0" collapsed="false">
      <c r="B24" s="105"/>
      <c r="C24" s="105"/>
      <c r="D24" s="112"/>
      <c r="E24" s="109" t="n">
        <v>13</v>
      </c>
      <c r="F24" s="101" t="n">
        <v>579</v>
      </c>
      <c r="G24" s="101" t="n">
        <v>0</v>
      </c>
      <c r="H24" s="102" t="n">
        <f aca="false">F24+G24</f>
        <v>579</v>
      </c>
      <c r="I24" s="101" t="n">
        <v>0</v>
      </c>
      <c r="J24" s="102" t="n">
        <f aca="false">H24+I24</f>
        <v>579</v>
      </c>
      <c r="K24" s="103" t="n">
        <v>440</v>
      </c>
      <c r="L24" s="103" t="n">
        <v>53</v>
      </c>
      <c r="M24" s="113" t="n">
        <f aca="false">K24+L24</f>
        <v>493</v>
      </c>
      <c r="N24" s="103" t="n">
        <v>59</v>
      </c>
    </row>
    <row r="25" customFormat="false" ht="12.75" hidden="false" customHeight="false" outlineLevel="0" collapsed="false">
      <c r="B25" s="105"/>
      <c r="C25" s="105" t="s">
        <v>19</v>
      </c>
      <c r="D25" s="112"/>
      <c r="E25" s="100" t="n">
        <v>12</v>
      </c>
      <c r="F25" s="101" t="n">
        <v>16</v>
      </c>
      <c r="G25" s="101" t="n">
        <v>0</v>
      </c>
      <c r="H25" s="102" t="n">
        <f aca="false">F25+G25</f>
        <v>16</v>
      </c>
      <c r="I25" s="101" t="n">
        <v>0</v>
      </c>
      <c r="J25" s="102" t="n">
        <f aca="false">H25+I25</f>
        <v>16</v>
      </c>
      <c r="K25" s="103" t="n">
        <v>2</v>
      </c>
      <c r="L25" s="103" t="n">
        <v>0</v>
      </c>
      <c r="M25" s="113" t="n">
        <f aca="false">K25+L25</f>
        <v>2</v>
      </c>
      <c r="N25" s="103" t="n">
        <v>0</v>
      </c>
    </row>
    <row r="26" customFormat="false" ht="12.75" hidden="false" customHeight="false" outlineLevel="0" collapsed="false">
      <c r="B26" s="105" t="s">
        <v>29</v>
      </c>
      <c r="C26" s="109"/>
      <c r="D26" s="112"/>
      <c r="E26" s="100" t="n">
        <v>11</v>
      </c>
      <c r="F26" s="101" t="n">
        <v>19</v>
      </c>
      <c r="G26" s="101" t="n">
        <v>0</v>
      </c>
      <c r="H26" s="102" t="n">
        <f aca="false">F26+G26</f>
        <v>19</v>
      </c>
      <c r="I26" s="101" t="n">
        <v>0</v>
      </c>
      <c r="J26" s="102" t="n">
        <f aca="false">H26+I26</f>
        <v>19</v>
      </c>
      <c r="K26" s="103" t="n">
        <v>1</v>
      </c>
      <c r="L26" s="103" t="n">
        <v>0</v>
      </c>
      <c r="M26" s="113" t="n">
        <f aca="false">K26+L26</f>
        <v>1</v>
      </c>
      <c r="N26" s="103" t="n">
        <v>0</v>
      </c>
    </row>
    <row r="27" customFormat="false" ht="12.75" hidden="false" customHeight="false" outlineLevel="0" collapsed="false">
      <c r="B27" s="105" t="s">
        <v>32</v>
      </c>
      <c r="C27" s="105"/>
      <c r="D27" s="112" t="s">
        <v>33</v>
      </c>
      <c r="E27" s="100" t="n">
        <v>10</v>
      </c>
      <c r="F27" s="101" t="n">
        <v>38</v>
      </c>
      <c r="G27" s="101" t="n">
        <v>0</v>
      </c>
      <c r="H27" s="102" t="n">
        <f aca="false">F27+G27</f>
        <v>38</v>
      </c>
      <c r="I27" s="101" t="n">
        <v>0</v>
      </c>
      <c r="J27" s="102" t="n">
        <f aca="false">H27+I27</f>
        <v>38</v>
      </c>
      <c r="K27" s="103" t="n">
        <v>1</v>
      </c>
      <c r="L27" s="103" t="n">
        <v>2</v>
      </c>
      <c r="M27" s="113" t="n">
        <f aca="false">K27+L27</f>
        <v>3</v>
      </c>
      <c r="N27" s="103" t="n">
        <v>2</v>
      </c>
    </row>
    <row r="28" customFormat="false" ht="12.75" hidden="false" customHeight="false" outlineLevel="0" collapsed="false">
      <c r="B28" s="105" t="s">
        <v>19</v>
      </c>
      <c r="C28" s="105"/>
      <c r="D28" s="112" t="s">
        <v>32</v>
      </c>
      <c r="E28" s="100" t="n">
        <v>9</v>
      </c>
      <c r="F28" s="101" t="n">
        <v>46</v>
      </c>
      <c r="G28" s="101" t="n">
        <v>0</v>
      </c>
      <c r="H28" s="102" t="n">
        <f aca="false">F28+G28</f>
        <v>46</v>
      </c>
      <c r="I28" s="101" t="n">
        <v>0</v>
      </c>
      <c r="J28" s="102" t="n">
        <f aca="false">H28+I28</f>
        <v>46</v>
      </c>
      <c r="K28" s="103" t="n">
        <v>0</v>
      </c>
      <c r="L28" s="103" t="n">
        <v>0</v>
      </c>
      <c r="M28" s="113" t="n">
        <f aca="false">K28+L28</f>
        <v>0</v>
      </c>
      <c r="N28" s="103" t="n">
        <v>0</v>
      </c>
    </row>
    <row r="29" customFormat="false" ht="12.75" hidden="false" customHeight="false" outlineLevel="0" collapsed="false">
      <c r="B29" s="105" t="s">
        <v>20</v>
      </c>
      <c r="C29" s="105" t="s">
        <v>26</v>
      </c>
      <c r="D29" s="112" t="s">
        <v>34</v>
      </c>
      <c r="E29" s="100" t="n">
        <v>8</v>
      </c>
      <c r="F29" s="101" t="n">
        <v>66</v>
      </c>
      <c r="G29" s="101" t="n">
        <v>0</v>
      </c>
      <c r="H29" s="102" t="n">
        <f aca="false">F29+G29</f>
        <v>66</v>
      </c>
      <c r="I29" s="101" t="n">
        <v>0</v>
      </c>
      <c r="J29" s="102" t="n">
        <f aca="false">H29+I29</f>
        <v>66</v>
      </c>
      <c r="K29" s="103" t="n">
        <v>0</v>
      </c>
      <c r="L29" s="103" t="n">
        <v>0</v>
      </c>
      <c r="M29" s="113" t="n">
        <f aca="false">K29+L29</f>
        <v>0</v>
      </c>
      <c r="N29" s="103" t="n">
        <v>0</v>
      </c>
    </row>
    <row r="30" customFormat="false" ht="12.75" hidden="false" customHeight="false" outlineLevel="0" collapsed="false">
      <c r="B30" s="105" t="s">
        <v>25</v>
      </c>
      <c r="C30" s="105"/>
      <c r="D30" s="112" t="s">
        <v>25</v>
      </c>
      <c r="E30" s="100" t="n">
        <v>7</v>
      </c>
      <c r="F30" s="101" t="n">
        <v>19</v>
      </c>
      <c r="G30" s="101" t="n">
        <v>0</v>
      </c>
      <c r="H30" s="102" t="n">
        <f aca="false">F30+G30</f>
        <v>19</v>
      </c>
      <c r="I30" s="101" t="n">
        <v>0</v>
      </c>
      <c r="J30" s="102" t="n">
        <f aca="false">H30+I30</f>
        <v>19</v>
      </c>
      <c r="K30" s="103" t="n">
        <v>0</v>
      </c>
      <c r="L30" s="103" t="n">
        <v>0</v>
      </c>
      <c r="M30" s="113" t="n">
        <f aca="false">K30+L30</f>
        <v>0</v>
      </c>
      <c r="N30" s="103" t="n">
        <v>0</v>
      </c>
    </row>
    <row r="31" customFormat="false" ht="12.75" hidden="false" customHeight="false" outlineLevel="0" collapsed="false">
      <c r="B31" s="105" t="s">
        <v>19</v>
      </c>
      <c r="C31" s="105"/>
      <c r="D31" s="112" t="s">
        <v>30</v>
      </c>
      <c r="E31" s="100" t="n">
        <v>6</v>
      </c>
      <c r="F31" s="101" t="n">
        <v>21</v>
      </c>
      <c r="G31" s="101" t="n">
        <v>0</v>
      </c>
      <c r="H31" s="102" t="n">
        <f aca="false">F31+G31</f>
        <v>21</v>
      </c>
      <c r="I31" s="101" t="n">
        <v>0</v>
      </c>
      <c r="J31" s="102" t="n">
        <f aca="false">H31+I31</f>
        <v>21</v>
      </c>
      <c r="K31" s="103" t="n">
        <v>1</v>
      </c>
      <c r="L31" s="103" t="n">
        <v>0</v>
      </c>
      <c r="M31" s="113" t="n">
        <f aca="false">K31+L31</f>
        <v>1</v>
      </c>
      <c r="N31" s="103" t="n">
        <v>0</v>
      </c>
    </row>
    <row r="32" customFormat="false" ht="12.75" hidden="false" customHeight="false" outlineLevel="0" collapsed="false">
      <c r="B32" s="105" t="s">
        <v>30</v>
      </c>
      <c r="C32" s="97"/>
      <c r="D32" s="112"/>
      <c r="E32" s="100" t="n">
        <v>5</v>
      </c>
      <c r="F32" s="101" t="n">
        <v>23</v>
      </c>
      <c r="G32" s="101" t="n">
        <v>0</v>
      </c>
      <c r="H32" s="102" t="n">
        <f aca="false">F32+G32</f>
        <v>23</v>
      </c>
      <c r="I32" s="101" t="n">
        <v>0</v>
      </c>
      <c r="J32" s="102" t="n">
        <f aca="false">H32+I32</f>
        <v>23</v>
      </c>
      <c r="K32" s="103" t="n">
        <v>0</v>
      </c>
      <c r="L32" s="103" t="n">
        <v>1</v>
      </c>
      <c r="M32" s="113" t="n">
        <f aca="false">K32+L32</f>
        <v>1</v>
      </c>
      <c r="N32" s="103" t="n">
        <v>2</v>
      </c>
    </row>
    <row r="33" customFormat="false" ht="12.75" hidden="false" customHeight="false" outlineLevel="0" collapsed="false">
      <c r="B33" s="105"/>
      <c r="C33" s="105"/>
      <c r="D33" s="112"/>
      <c r="E33" s="100" t="n">
        <v>4</v>
      </c>
      <c r="F33" s="101" t="n">
        <v>6</v>
      </c>
      <c r="G33" s="101" t="n">
        <v>0</v>
      </c>
      <c r="H33" s="102" t="n">
        <f aca="false">F33+G33</f>
        <v>6</v>
      </c>
      <c r="I33" s="101" t="n">
        <v>0</v>
      </c>
      <c r="J33" s="102" t="n">
        <f aca="false">H33+I33</f>
        <v>6</v>
      </c>
      <c r="K33" s="103" t="n">
        <v>0</v>
      </c>
      <c r="L33" s="103" t="n">
        <v>1</v>
      </c>
      <c r="M33" s="113" t="n">
        <f aca="false">K33+L33</f>
        <v>1</v>
      </c>
      <c r="N33" s="103" t="n">
        <v>1</v>
      </c>
    </row>
    <row r="34" customFormat="false" ht="12.75" hidden="false" customHeight="false" outlineLevel="0" collapsed="false">
      <c r="B34" s="105"/>
      <c r="C34" s="105" t="s">
        <v>18</v>
      </c>
      <c r="D34" s="112"/>
      <c r="E34" s="100" t="n">
        <v>3</v>
      </c>
      <c r="F34" s="101" t="n">
        <v>0</v>
      </c>
      <c r="G34" s="101" t="n">
        <v>1</v>
      </c>
      <c r="H34" s="102" t="n">
        <f aca="false">F34+G34</f>
        <v>1</v>
      </c>
      <c r="I34" s="101" t="n">
        <v>0</v>
      </c>
      <c r="J34" s="102" t="n">
        <f aca="false">H34+I34</f>
        <v>1</v>
      </c>
      <c r="K34" s="103" t="n">
        <v>0</v>
      </c>
      <c r="L34" s="103" t="n">
        <v>0</v>
      </c>
      <c r="M34" s="113" t="n">
        <f aca="false">K34+L34</f>
        <v>0</v>
      </c>
      <c r="N34" s="103" t="n">
        <v>0</v>
      </c>
    </row>
    <row r="35" customFormat="false" ht="12.75" hidden="false" customHeight="false" outlineLevel="0" collapsed="false">
      <c r="B35" s="105"/>
      <c r="C35" s="105"/>
      <c r="D35" s="112"/>
      <c r="E35" s="100" t="n">
        <v>2</v>
      </c>
      <c r="F35" s="101" t="n">
        <v>0</v>
      </c>
      <c r="G35" s="101" t="n">
        <v>11</v>
      </c>
      <c r="H35" s="102" t="n">
        <f aca="false">F35+G35</f>
        <v>11</v>
      </c>
      <c r="I35" s="101" t="n">
        <v>0</v>
      </c>
      <c r="J35" s="102" t="n">
        <f aca="false">H35+I35</f>
        <v>11</v>
      </c>
      <c r="K35" s="103" t="n">
        <v>0</v>
      </c>
      <c r="L35" s="103" t="n">
        <v>0</v>
      </c>
      <c r="M35" s="113" t="n">
        <f aca="false">K35+L35</f>
        <v>0</v>
      </c>
      <c r="N35" s="103" t="n">
        <v>0</v>
      </c>
    </row>
    <row r="36" customFormat="false" ht="12.75" hidden="false" customHeight="false" outlineLevel="0" collapsed="false">
      <c r="B36" s="109"/>
      <c r="C36" s="109"/>
      <c r="D36" s="112"/>
      <c r="E36" s="97" t="n">
        <v>1</v>
      </c>
      <c r="F36" s="101" t="n">
        <v>0</v>
      </c>
      <c r="G36" s="101" t="n">
        <v>28</v>
      </c>
      <c r="H36" s="102" t="n">
        <f aca="false">F36+G36</f>
        <v>28</v>
      </c>
      <c r="I36" s="101" t="n">
        <v>141</v>
      </c>
      <c r="J36" s="102" t="n">
        <f aca="false">H36+I36</f>
        <v>169</v>
      </c>
      <c r="K36" s="103" t="n">
        <v>0</v>
      </c>
      <c r="L36" s="103" t="n">
        <v>0</v>
      </c>
      <c r="M36" s="113" t="n">
        <f aca="false">K36+L36</f>
        <v>0</v>
      </c>
      <c r="N36" s="103" t="n">
        <v>0</v>
      </c>
    </row>
    <row r="37" customFormat="false" ht="15" hidden="false" customHeight="true" outlineLevel="0" collapsed="false">
      <c r="B37" s="140" t="s">
        <v>35</v>
      </c>
      <c r="C37" s="140"/>
      <c r="D37" s="140"/>
      <c r="E37" s="140"/>
      <c r="F37" s="111" t="n">
        <f aca="false">SUM(F24:F36)</f>
        <v>833</v>
      </c>
      <c r="G37" s="102" t="n">
        <f aca="false">SUM(G24:G36)</f>
        <v>40</v>
      </c>
      <c r="H37" s="114" t="n">
        <f aca="false">SUM(H24:H36)</f>
        <v>873</v>
      </c>
      <c r="I37" s="115" t="n">
        <f aca="false">SUM(I24:I36)</f>
        <v>141</v>
      </c>
      <c r="J37" s="110" t="n">
        <f aca="false">SUM(J24:J36)</f>
        <v>1014</v>
      </c>
      <c r="K37" s="111" t="n">
        <f aca="false">SUM(K24:K36)</f>
        <v>445</v>
      </c>
      <c r="L37" s="102" t="n">
        <f aca="false">SUM(L24:L36)</f>
        <v>57</v>
      </c>
      <c r="M37" s="110" t="n">
        <f aca="false">SUM(M24:M36)</f>
        <v>502</v>
      </c>
      <c r="N37" s="111" t="n">
        <f aca="false">SUM(N24:N36)</f>
        <v>64</v>
      </c>
    </row>
    <row r="38" customFormat="false" ht="12.75" hidden="false" customHeight="false" outlineLevel="0" collapsed="false">
      <c r="B38" s="97"/>
      <c r="C38" s="97"/>
      <c r="D38" s="116"/>
      <c r="E38" s="100" t="n">
        <v>13</v>
      </c>
      <c r="F38" s="101" t="n">
        <v>4</v>
      </c>
      <c r="G38" s="101" t="n">
        <v>0</v>
      </c>
      <c r="H38" s="102" t="n">
        <f aca="false">F38+G38</f>
        <v>4</v>
      </c>
      <c r="I38" s="101" t="n">
        <v>0</v>
      </c>
      <c r="J38" s="102" t="n">
        <f aca="false">H38+I38</f>
        <v>4</v>
      </c>
      <c r="K38" s="103" t="n">
        <v>1</v>
      </c>
      <c r="L38" s="103" t="n">
        <v>0</v>
      </c>
      <c r="M38" s="113" t="n">
        <f aca="false">K38+L38</f>
        <v>1</v>
      </c>
      <c r="N38" s="103" t="n">
        <v>0</v>
      </c>
    </row>
    <row r="39" customFormat="false" ht="12.75" hidden="false" customHeight="false" outlineLevel="0" collapsed="false">
      <c r="B39" s="105" t="s">
        <v>18</v>
      </c>
      <c r="C39" s="105" t="s">
        <v>19</v>
      </c>
      <c r="D39" s="112" t="s">
        <v>36</v>
      </c>
      <c r="E39" s="100" t="n">
        <v>12</v>
      </c>
      <c r="F39" s="101" t="n">
        <v>0</v>
      </c>
      <c r="G39" s="101" t="n">
        <v>0</v>
      </c>
      <c r="H39" s="102" t="n">
        <f aca="false">F39+G39</f>
        <v>0</v>
      </c>
      <c r="I39" s="101" t="n">
        <v>0</v>
      </c>
      <c r="J39" s="102" t="n">
        <f aca="false">H39+I39</f>
        <v>0</v>
      </c>
      <c r="K39" s="103" t="n">
        <v>0</v>
      </c>
      <c r="L39" s="103" t="n">
        <v>0</v>
      </c>
      <c r="M39" s="113" t="n">
        <f aca="false">K39+L39</f>
        <v>0</v>
      </c>
      <c r="N39" s="103" t="n">
        <v>0</v>
      </c>
    </row>
    <row r="40" customFormat="false" ht="12.75" hidden="false" customHeight="false" outlineLevel="0" collapsed="false">
      <c r="B40" s="105" t="s">
        <v>22</v>
      </c>
      <c r="C40" s="105"/>
      <c r="D40" s="112" t="s">
        <v>22</v>
      </c>
      <c r="E40" s="100" t="n">
        <v>11</v>
      </c>
      <c r="F40" s="101" t="n">
        <v>0</v>
      </c>
      <c r="G40" s="101" t="n">
        <v>0</v>
      </c>
      <c r="H40" s="102" t="n">
        <f aca="false">F40+G40</f>
        <v>0</v>
      </c>
      <c r="I40" s="101" t="n">
        <v>0</v>
      </c>
      <c r="J40" s="102" t="n">
        <f aca="false">H40+I40</f>
        <v>0</v>
      </c>
      <c r="K40" s="103" t="n">
        <v>0</v>
      </c>
      <c r="L40" s="103" t="n">
        <v>0</v>
      </c>
      <c r="M40" s="113" t="n">
        <f aca="false">K40+L40</f>
        <v>0</v>
      </c>
      <c r="N40" s="103" t="n">
        <v>0</v>
      </c>
    </row>
    <row r="41" customFormat="false" ht="12.75" hidden="false" customHeight="false" outlineLevel="0" collapsed="false">
      <c r="B41" s="105" t="s">
        <v>37</v>
      </c>
      <c r="C41" s="97"/>
      <c r="D41" s="112" t="s">
        <v>20</v>
      </c>
      <c r="E41" s="100" t="n">
        <v>10</v>
      </c>
      <c r="F41" s="101" t="n">
        <v>0</v>
      </c>
      <c r="G41" s="101" t="n">
        <v>0</v>
      </c>
      <c r="H41" s="102" t="n">
        <f aca="false">F41+G41</f>
        <v>0</v>
      </c>
      <c r="I41" s="101" t="n">
        <v>0</v>
      </c>
      <c r="J41" s="102" t="n">
        <f aca="false">H41+I41</f>
        <v>0</v>
      </c>
      <c r="K41" s="103" t="n">
        <v>0</v>
      </c>
      <c r="L41" s="103" t="n">
        <v>0</v>
      </c>
      <c r="M41" s="113" t="n">
        <f aca="false">K41+L41</f>
        <v>0</v>
      </c>
      <c r="N41" s="103" t="n">
        <v>0</v>
      </c>
    </row>
    <row r="42" customFormat="false" ht="12.75" hidden="false" customHeight="false" outlineLevel="0" collapsed="false">
      <c r="B42" s="105" t="s">
        <v>25</v>
      </c>
      <c r="C42" s="105"/>
      <c r="D42" s="112" t="s">
        <v>34</v>
      </c>
      <c r="E42" s="100" t="n">
        <v>9</v>
      </c>
      <c r="F42" s="101" t="n">
        <v>0</v>
      </c>
      <c r="G42" s="101" t="n">
        <v>0</v>
      </c>
      <c r="H42" s="102" t="n">
        <f aca="false">F42+G42</f>
        <v>0</v>
      </c>
      <c r="I42" s="101" t="n">
        <v>0</v>
      </c>
      <c r="J42" s="102" t="n">
        <f aca="false">H42+I42</f>
        <v>0</v>
      </c>
      <c r="K42" s="103" t="n">
        <v>0</v>
      </c>
      <c r="L42" s="103" t="n">
        <v>0</v>
      </c>
      <c r="M42" s="113" t="n">
        <f aca="false">K42+L42</f>
        <v>0</v>
      </c>
      <c r="N42" s="103" t="n">
        <v>0</v>
      </c>
    </row>
    <row r="43" customFormat="false" ht="12.75" hidden="false" customHeight="false" outlineLevel="0" collapsed="false">
      <c r="B43" s="105" t="s">
        <v>23</v>
      </c>
      <c r="C43" s="105" t="s">
        <v>26</v>
      </c>
      <c r="D43" s="112" t="s">
        <v>18</v>
      </c>
      <c r="E43" s="100" t="n">
        <v>8</v>
      </c>
      <c r="F43" s="101" t="n">
        <v>0</v>
      </c>
      <c r="G43" s="101" t="n">
        <v>0</v>
      </c>
      <c r="H43" s="102" t="n">
        <f aca="false">F43+G43</f>
        <v>0</v>
      </c>
      <c r="I43" s="101" t="n">
        <v>0</v>
      </c>
      <c r="J43" s="102" t="n">
        <f aca="false">H43+I43</f>
        <v>0</v>
      </c>
      <c r="K43" s="103" t="n">
        <v>0</v>
      </c>
      <c r="L43" s="103" t="n">
        <v>0</v>
      </c>
      <c r="M43" s="113" t="n">
        <f aca="false">K43+L43</f>
        <v>0</v>
      </c>
      <c r="N43" s="103" t="n">
        <v>0</v>
      </c>
    </row>
    <row r="44" customFormat="false" ht="12.75" hidden="false" customHeight="false" outlineLevel="0" collapsed="false">
      <c r="B44" s="105" t="s">
        <v>25</v>
      </c>
      <c r="C44" s="105"/>
      <c r="D44" s="112" t="s">
        <v>33</v>
      </c>
      <c r="E44" s="100" t="n">
        <v>7</v>
      </c>
      <c r="F44" s="101" t="n">
        <v>0</v>
      </c>
      <c r="G44" s="101" t="n">
        <v>0</v>
      </c>
      <c r="H44" s="102" t="n">
        <f aca="false">F44+G44</f>
        <v>0</v>
      </c>
      <c r="I44" s="101" t="n">
        <v>0</v>
      </c>
      <c r="J44" s="102" t="n">
        <f aca="false">H44+I44</f>
        <v>0</v>
      </c>
      <c r="K44" s="103" t="n">
        <v>0</v>
      </c>
      <c r="L44" s="103" t="n">
        <v>0</v>
      </c>
      <c r="M44" s="113" t="n">
        <f aca="false">K44+L44</f>
        <v>0</v>
      </c>
      <c r="N44" s="103" t="n">
        <v>0</v>
      </c>
    </row>
    <row r="45" customFormat="false" ht="12.75" hidden="false" customHeight="false" outlineLevel="0" collapsed="false">
      <c r="B45" s="105" t="s">
        <v>18</v>
      </c>
      <c r="C45" s="105"/>
      <c r="D45" s="112" t="s">
        <v>27</v>
      </c>
      <c r="E45" s="100" t="n">
        <v>6</v>
      </c>
      <c r="F45" s="101" t="n">
        <v>0</v>
      </c>
      <c r="G45" s="101" t="n">
        <v>0</v>
      </c>
      <c r="H45" s="102" t="n">
        <f aca="false">F45+G45</f>
        <v>0</v>
      </c>
      <c r="I45" s="101" t="n">
        <v>0</v>
      </c>
      <c r="J45" s="102" t="n">
        <f aca="false">H45+I45</f>
        <v>0</v>
      </c>
      <c r="K45" s="103" t="n">
        <v>0</v>
      </c>
      <c r="L45" s="103" t="n">
        <v>0</v>
      </c>
      <c r="M45" s="113" t="n">
        <f aca="false">K45+L45</f>
        <v>0</v>
      </c>
      <c r="N45" s="103" t="n">
        <v>0</v>
      </c>
    </row>
    <row r="46" customFormat="false" ht="12.75" hidden="false" customHeight="false" outlineLevel="0" collapsed="false">
      <c r="B46" s="105" t="s">
        <v>28</v>
      </c>
      <c r="C46" s="97"/>
      <c r="D46" s="112" t="s">
        <v>20</v>
      </c>
      <c r="E46" s="100" t="n">
        <v>5</v>
      </c>
      <c r="F46" s="101" t="n">
        <v>0</v>
      </c>
      <c r="G46" s="101" t="n">
        <v>0</v>
      </c>
      <c r="H46" s="102" t="n">
        <f aca="false">F46+G46</f>
        <v>0</v>
      </c>
      <c r="I46" s="101" t="n">
        <v>0</v>
      </c>
      <c r="J46" s="102" t="n">
        <f aca="false">H46+I46</f>
        <v>0</v>
      </c>
      <c r="K46" s="103" t="n">
        <v>0</v>
      </c>
      <c r="L46" s="103" t="n">
        <v>0</v>
      </c>
      <c r="M46" s="113" t="n">
        <f aca="false">K46+L46</f>
        <v>0</v>
      </c>
      <c r="N46" s="103" t="n">
        <v>0</v>
      </c>
    </row>
    <row r="47" customFormat="false" ht="12.75" hidden="false" customHeight="false" outlineLevel="0" collapsed="false">
      <c r="B47" s="105"/>
      <c r="C47" s="105"/>
      <c r="D47" s="112" t="s">
        <v>29</v>
      </c>
      <c r="E47" s="100" t="n">
        <v>4</v>
      </c>
      <c r="F47" s="101" t="n">
        <v>0</v>
      </c>
      <c r="G47" s="101" t="n">
        <v>0</v>
      </c>
      <c r="H47" s="102" t="n">
        <f aca="false">F47+G47</f>
        <v>0</v>
      </c>
      <c r="I47" s="101" t="n">
        <v>0</v>
      </c>
      <c r="J47" s="102" t="n">
        <f aca="false">H47+I47</f>
        <v>0</v>
      </c>
      <c r="K47" s="103" t="n">
        <v>0</v>
      </c>
      <c r="L47" s="103" t="n">
        <v>0</v>
      </c>
      <c r="M47" s="113" t="n">
        <f aca="false">K47+L47</f>
        <v>0</v>
      </c>
      <c r="N47" s="103" t="n">
        <v>0</v>
      </c>
    </row>
    <row r="48" customFormat="false" ht="12.75" hidden="false" customHeight="false" outlineLevel="0" collapsed="false">
      <c r="B48" s="105"/>
      <c r="C48" s="105" t="s">
        <v>18</v>
      </c>
      <c r="D48" s="112" t="s">
        <v>18</v>
      </c>
      <c r="E48" s="100" t="n">
        <v>3</v>
      </c>
      <c r="F48" s="101" t="n">
        <v>0</v>
      </c>
      <c r="G48" s="101" t="n">
        <v>0</v>
      </c>
      <c r="H48" s="102" t="n">
        <f aca="false">F48+G48</f>
        <v>0</v>
      </c>
      <c r="I48" s="101" t="n">
        <v>0</v>
      </c>
      <c r="J48" s="102" t="n">
        <f aca="false">H48+I48</f>
        <v>0</v>
      </c>
      <c r="K48" s="103" t="n">
        <v>0</v>
      </c>
      <c r="L48" s="103" t="n">
        <v>0</v>
      </c>
      <c r="M48" s="113" t="n">
        <f aca="false">K48+L48</f>
        <v>0</v>
      </c>
      <c r="N48" s="103" t="n">
        <v>0</v>
      </c>
    </row>
    <row r="49" customFormat="false" ht="12.75" hidden="false" customHeight="false" outlineLevel="0" collapsed="false">
      <c r="B49" s="105"/>
      <c r="C49" s="105"/>
      <c r="D49" s="112" t="s">
        <v>23</v>
      </c>
      <c r="E49" s="100" t="n">
        <v>2</v>
      </c>
      <c r="F49" s="101" t="n">
        <v>0</v>
      </c>
      <c r="G49" s="101" t="n">
        <v>0</v>
      </c>
      <c r="H49" s="102" t="n">
        <f aca="false">F49+G49</f>
        <v>0</v>
      </c>
      <c r="I49" s="101" t="n">
        <v>0</v>
      </c>
      <c r="J49" s="102" t="n">
        <f aca="false">H49+I49</f>
        <v>0</v>
      </c>
      <c r="K49" s="103" t="n">
        <v>0</v>
      </c>
      <c r="L49" s="103" t="n">
        <v>0</v>
      </c>
      <c r="M49" s="113" t="n">
        <f aca="false">K49+L49</f>
        <v>0</v>
      </c>
      <c r="N49" s="103" t="n">
        <v>0</v>
      </c>
    </row>
    <row r="50" customFormat="false" ht="12.75" hidden="false" customHeight="false" outlineLevel="0" collapsed="false">
      <c r="B50" s="109"/>
      <c r="C50" s="112"/>
      <c r="D50" s="109"/>
      <c r="E50" s="97" t="n">
        <v>1</v>
      </c>
      <c r="F50" s="101" t="n">
        <v>0</v>
      </c>
      <c r="G50" s="101" t="n">
        <v>0</v>
      </c>
      <c r="H50" s="117" t="n">
        <f aca="false">F50+G50</f>
        <v>0</v>
      </c>
      <c r="I50" s="219" t="n">
        <v>2</v>
      </c>
      <c r="J50" s="117" t="n">
        <f aca="false">H50+I50</f>
        <v>2</v>
      </c>
      <c r="K50" s="103" t="n">
        <v>0</v>
      </c>
      <c r="L50" s="103" t="n">
        <v>0</v>
      </c>
      <c r="M50" s="118" t="n">
        <f aca="false">K50+L50</f>
        <v>0</v>
      </c>
      <c r="N50" s="103" t="n">
        <v>0</v>
      </c>
    </row>
    <row r="51" customFormat="false" ht="15" hidden="false" customHeight="true" outlineLevel="0" collapsed="false">
      <c r="B51" s="100" t="s">
        <v>38</v>
      </c>
      <c r="C51" s="100"/>
      <c r="D51" s="100"/>
      <c r="E51" s="100"/>
      <c r="F51" s="102" t="n">
        <f aca="false">SUM(F38:F50)</f>
        <v>4</v>
      </c>
      <c r="G51" s="102" t="n">
        <f aca="false">SUM(G38:G50)</f>
        <v>0</v>
      </c>
      <c r="H51" s="102" t="n">
        <f aca="false">SUM(H38:H50)</f>
        <v>4</v>
      </c>
      <c r="I51" s="102" t="n">
        <f aca="false">SUM(I38:I50)</f>
        <v>2</v>
      </c>
      <c r="J51" s="102" t="n">
        <f aca="false">SUM(J38:J50)</f>
        <v>6</v>
      </c>
      <c r="K51" s="102" t="n">
        <f aca="false">SUM(K38:K50)</f>
        <v>1</v>
      </c>
      <c r="L51" s="102" t="n">
        <f aca="false">SUM(L38:L50)</f>
        <v>0</v>
      </c>
      <c r="M51" s="102" t="n">
        <f aca="false">SUM(M38:M50)</f>
        <v>1</v>
      </c>
      <c r="N51" s="102" t="n">
        <f aca="false">SUM(N38:N50)</f>
        <v>0</v>
      </c>
    </row>
    <row r="52" customFormat="false" ht="12.75" hidden="false" customHeight="true" outlineLevel="0" collapsed="false">
      <c r="B52" s="100" t="s">
        <v>39</v>
      </c>
      <c r="C52" s="100"/>
      <c r="D52" s="100"/>
      <c r="E52" s="100"/>
      <c r="F52" s="101"/>
      <c r="G52" s="101"/>
      <c r="H52" s="101"/>
      <c r="I52" s="101"/>
      <c r="J52" s="101"/>
      <c r="K52" s="101"/>
      <c r="L52" s="101"/>
      <c r="M52" s="101"/>
      <c r="N52" s="101"/>
    </row>
    <row r="53" customFormat="false" ht="15" hidden="false" customHeight="true" outlineLevel="0" collapsed="false">
      <c r="B53" s="119" t="s">
        <v>40</v>
      </c>
      <c r="C53" s="119"/>
      <c r="D53" s="119"/>
      <c r="E53" s="119"/>
      <c r="F53" s="120" t="n">
        <f aca="false">+F23+F37+F51+F52</f>
        <v>1356</v>
      </c>
      <c r="G53" s="120" t="n">
        <f aca="false">+G23+G37+G51+G52</f>
        <v>80</v>
      </c>
      <c r="H53" s="120" t="n">
        <f aca="false">+H23+H37+H51+H52</f>
        <v>1436</v>
      </c>
      <c r="I53" s="120" t="n">
        <f aca="false">+I23+I37+I51+I52</f>
        <v>192</v>
      </c>
      <c r="J53" s="120" t="n">
        <f aca="false">+J23+J37+J51+J52</f>
        <v>1628</v>
      </c>
      <c r="K53" s="120" t="n">
        <f aca="false">+K23+K37+K51+K52</f>
        <v>798</v>
      </c>
      <c r="L53" s="120" t="n">
        <f aca="false">+L23+L37+L51+L52</f>
        <v>87</v>
      </c>
      <c r="M53" s="120" t="n">
        <f aca="false">+M23+M37+M51+M52</f>
        <v>885</v>
      </c>
      <c r="N53" s="120" t="n">
        <f aca="false">+N23+N37+N51+N52</f>
        <v>98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53" t="s">
        <v>0</v>
      </c>
      <c r="C1" s="54"/>
      <c r="D1" s="54"/>
      <c r="E1" s="54"/>
      <c r="F1" s="54"/>
      <c r="G1" s="55"/>
      <c r="H1" s="55"/>
      <c r="I1" s="56"/>
      <c r="J1" s="57"/>
      <c r="K1" s="57"/>
      <c r="L1" s="57"/>
      <c r="M1" s="57"/>
      <c r="N1" s="57"/>
    </row>
    <row r="2" customFormat="false" ht="15" hidden="false" customHeight="false" outlineLevel="0" collapsed="false">
      <c r="B2" s="58" t="s">
        <v>54</v>
      </c>
      <c r="C2" s="59"/>
      <c r="D2" s="59"/>
      <c r="E2" s="59"/>
      <c r="F2" s="95" t="s">
        <v>69</v>
      </c>
      <c r="G2" s="59"/>
      <c r="H2" s="60"/>
      <c r="I2" s="61"/>
      <c r="J2" s="57"/>
      <c r="K2" s="57"/>
      <c r="L2" s="57"/>
      <c r="M2" s="57"/>
      <c r="N2" s="57"/>
    </row>
    <row r="3" customFormat="false" ht="12.75" hidden="false" customHeight="false" outlineLevel="0" collapsed="false">
      <c r="B3" s="58" t="s">
        <v>42</v>
      </c>
      <c r="C3" s="62" t="s">
        <v>56</v>
      </c>
      <c r="D3" s="62"/>
      <c r="E3" s="62"/>
      <c r="F3" s="62"/>
      <c r="G3" s="62"/>
      <c r="H3" s="62"/>
      <c r="I3" s="62"/>
    </row>
    <row r="4" customFormat="false" ht="12.75" hidden="false" customHeight="false" outlineLevel="0" collapsed="false">
      <c r="B4" s="63" t="s">
        <v>44</v>
      </c>
      <c r="C4" s="64"/>
      <c r="D4" s="65" t="n">
        <v>44926</v>
      </c>
      <c r="E4" s="66"/>
      <c r="F4" s="66"/>
      <c r="G4" s="67"/>
      <c r="H4" s="67"/>
      <c r="I4" s="68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96" t="s">
        <v>6</v>
      </c>
      <c r="C7" s="96"/>
      <c r="D7" s="96"/>
      <c r="E7" s="96"/>
      <c r="F7" s="96" t="s">
        <v>7</v>
      </c>
      <c r="G7" s="96"/>
      <c r="H7" s="96"/>
      <c r="I7" s="96"/>
      <c r="J7" s="96"/>
      <c r="K7" s="96" t="s">
        <v>8</v>
      </c>
      <c r="L7" s="96"/>
      <c r="M7" s="96"/>
      <c r="N7" s="96"/>
    </row>
    <row r="8" customFormat="false" ht="15" hidden="false" customHeight="true" outlineLevel="0" collapsed="false">
      <c r="B8" s="96"/>
      <c r="C8" s="96"/>
      <c r="D8" s="96"/>
      <c r="E8" s="96"/>
      <c r="F8" s="96" t="s">
        <v>9</v>
      </c>
      <c r="G8" s="96"/>
      <c r="H8" s="96"/>
      <c r="I8" s="96" t="s">
        <v>10</v>
      </c>
      <c r="J8" s="96" t="s">
        <v>11</v>
      </c>
      <c r="K8" s="96" t="s">
        <v>12</v>
      </c>
      <c r="L8" s="96" t="s">
        <v>13</v>
      </c>
      <c r="M8" s="96" t="s">
        <v>11</v>
      </c>
      <c r="N8" s="96" t="s">
        <v>14</v>
      </c>
    </row>
    <row r="9" customFormat="false" ht="24" hidden="false" customHeight="false" outlineLevel="0" collapsed="false">
      <c r="B9" s="96"/>
      <c r="C9" s="96"/>
      <c r="D9" s="96"/>
      <c r="E9" s="96"/>
      <c r="F9" s="96" t="s">
        <v>15</v>
      </c>
      <c r="G9" s="96" t="s">
        <v>16</v>
      </c>
      <c r="H9" s="96" t="s">
        <v>17</v>
      </c>
      <c r="I9" s="96"/>
      <c r="J9" s="96"/>
      <c r="K9" s="96"/>
      <c r="L9" s="96"/>
      <c r="M9" s="96"/>
      <c r="N9" s="96"/>
    </row>
    <row r="10" customFormat="false" ht="12.75" hidden="false" customHeight="false" outlineLevel="0" collapsed="false">
      <c r="B10" s="97"/>
      <c r="C10" s="98"/>
      <c r="D10" s="99"/>
      <c r="E10" s="100" t="n">
        <v>13</v>
      </c>
      <c r="F10" s="101" t="n">
        <v>132</v>
      </c>
      <c r="G10" s="101" t="n">
        <v>27</v>
      </c>
      <c r="H10" s="102" t="n">
        <f aca="false">F10+G10</f>
        <v>159</v>
      </c>
      <c r="I10" s="101" t="n">
        <v>0</v>
      </c>
      <c r="J10" s="102" t="n">
        <f aca="false">H10+I10</f>
        <v>159</v>
      </c>
      <c r="K10" s="103" t="n">
        <v>144</v>
      </c>
      <c r="L10" s="103" t="n">
        <v>25</v>
      </c>
      <c r="M10" s="104" t="n">
        <f aca="false">K10+L10</f>
        <v>169</v>
      </c>
      <c r="N10" s="103" t="n">
        <v>31</v>
      </c>
    </row>
    <row r="11" customFormat="false" ht="12.75" hidden="false" customHeight="false" outlineLevel="0" collapsed="false">
      <c r="B11" s="105" t="s">
        <v>18</v>
      </c>
      <c r="C11" s="106" t="s">
        <v>19</v>
      </c>
      <c r="D11" s="99"/>
      <c r="E11" s="100" t="n">
        <v>12</v>
      </c>
      <c r="F11" s="101" t="n">
        <v>6</v>
      </c>
      <c r="G11" s="101" t="n">
        <v>0</v>
      </c>
      <c r="H11" s="102" t="n">
        <f aca="false">F11+G11</f>
        <v>6</v>
      </c>
      <c r="I11" s="101" t="n">
        <v>0</v>
      </c>
      <c r="J11" s="102" t="n">
        <f aca="false">H11+I11</f>
        <v>6</v>
      </c>
      <c r="K11" s="103" t="n">
        <v>0</v>
      </c>
      <c r="L11" s="103" t="n">
        <v>0</v>
      </c>
      <c r="M11" s="104" t="n">
        <f aca="false">K11+L11</f>
        <v>0</v>
      </c>
      <c r="N11" s="103" t="n">
        <v>0</v>
      </c>
    </row>
    <row r="12" customFormat="false" ht="12.75" hidden="false" customHeight="false" outlineLevel="0" collapsed="false">
      <c r="B12" s="105" t="s">
        <v>20</v>
      </c>
      <c r="C12" s="107"/>
      <c r="D12" s="108" t="s">
        <v>21</v>
      </c>
      <c r="E12" s="100" t="n">
        <v>11</v>
      </c>
      <c r="F12" s="101" t="n">
        <v>16</v>
      </c>
      <c r="G12" s="101" t="n">
        <v>0</v>
      </c>
      <c r="H12" s="102" t="n">
        <f aca="false">F12+G12</f>
        <v>16</v>
      </c>
      <c r="I12" s="101" t="n">
        <v>0</v>
      </c>
      <c r="J12" s="102" t="n">
        <f aca="false">H12+I12</f>
        <v>16</v>
      </c>
      <c r="K12" s="103" t="n">
        <v>0</v>
      </c>
      <c r="L12" s="103" t="n">
        <v>0</v>
      </c>
      <c r="M12" s="104" t="n">
        <f aca="false">K12+L12</f>
        <v>0</v>
      </c>
      <c r="N12" s="103" t="n">
        <v>0</v>
      </c>
    </row>
    <row r="13" customFormat="false" ht="12.75" hidden="false" customHeight="false" outlineLevel="0" collapsed="false">
      <c r="B13" s="105" t="s">
        <v>18</v>
      </c>
      <c r="C13" s="106"/>
      <c r="D13" s="108" t="s">
        <v>22</v>
      </c>
      <c r="E13" s="100" t="n">
        <v>10</v>
      </c>
      <c r="F13" s="101" t="n">
        <v>9</v>
      </c>
      <c r="G13" s="101" t="n">
        <v>0</v>
      </c>
      <c r="H13" s="102" t="n">
        <f aca="false">F13+G13</f>
        <v>9</v>
      </c>
      <c r="I13" s="101" t="n">
        <v>0</v>
      </c>
      <c r="J13" s="102" t="n">
        <f aca="false">H13+I13</f>
        <v>9</v>
      </c>
      <c r="K13" s="103" t="n">
        <v>0</v>
      </c>
      <c r="L13" s="103" t="n">
        <v>0</v>
      </c>
      <c r="M13" s="104" t="n">
        <f aca="false">K13+L13</f>
        <v>0</v>
      </c>
      <c r="N13" s="103" t="n">
        <v>0</v>
      </c>
    </row>
    <row r="14" customFormat="false" ht="12.75" hidden="false" customHeight="false" outlineLevel="0" collapsed="false">
      <c r="B14" s="105" t="s">
        <v>23</v>
      </c>
      <c r="C14" s="106"/>
      <c r="D14" s="108" t="s">
        <v>24</v>
      </c>
      <c r="E14" s="100" t="n">
        <v>9</v>
      </c>
      <c r="F14" s="101" t="n">
        <v>0</v>
      </c>
      <c r="G14" s="101" t="n">
        <v>0</v>
      </c>
      <c r="H14" s="102" t="n">
        <f aca="false">F14+G14</f>
        <v>0</v>
      </c>
      <c r="I14" s="101" t="n">
        <v>0</v>
      </c>
      <c r="J14" s="102" t="n">
        <f aca="false">H14+I14</f>
        <v>0</v>
      </c>
      <c r="K14" s="103" t="n">
        <v>0</v>
      </c>
      <c r="L14" s="103" t="n">
        <v>0</v>
      </c>
      <c r="M14" s="104" t="n">
        <f aca="false">K14+L14</f>
        <v>0</v>
      </c>
      <c r="N14" s="103" t="n">
        <v>0</v>
      </c>
    </row>
    <row r="15" customFormat="false" ht="12.75" hidden="false" customHeight="false" outlineLevel="0" collapsed="false">
      <c r="B15" s="105" t="s">
        <v>25</v>
      </c>
      <c r="C15" s="106" t="s">
        <v>26</v>
      </c>
      <c r="D15" s="108" t="s">
        <v>27</v>
      </c>
      <c r="E15" s="100" t="n">
        <v>8</v>
      </c>
      <c r="F15" s="101" t="n">
        <v>0</v>
      </c>
      <c r="G15" s="101" t="n">
        <v>0</v>
      </c>
      <c r="H15" s="102" t="n">
        <f aca="false">F15+G15</f>
        <v>0</v>
      </c>
      <c r="I15" s="101" t="n">
        <v>0</v>
      </c>
      <c r="J15" s="102" t="n">
        <f aca="false">H15+I15</f>
        <v>0</v>
      </c>
      <c r="K15" s="103" t="n">
        <v>0</v>
      </c>
      <c r="L15" s="103" t="n">
        <v>0</v>
      </c>
      <c r="M15" s="104" t="n">
        <f aca="false">K15+L15</f>
        <v>0</v>
      </c>
      <c r="N15" s="103" t="n">
        <v>0</v>
      </c>
    </row>
    <row r="16" customFormat="false" ht="12.75" hidden="false" customHeight="false" outlineLevel="0" collapsed="false">
      <c r="B16" s="105" t="s">
        <v>21</v>
      </c>
      <c r="C16" s="106"/>
      <c r="D16" s="108" t="s">
        <v>28</v>
      </c>
      <c r="E16" s="100" t="n">
        <v>7</v>
      </c>
      <c r="F16" s="101" t="n">
        <v>0</v>
      </c>
      <c r="G16" s="101" t="n">
        <v>0</v>
      </c>
      <c r="H16" s="102" t="n">
        <f aca="false">F16+G16</f>
        <v>0</v>
      </c>
      <c r="I16" s="101" t="n">
        <v>0</v>
      </c>
      <c r="J16" s="102" t="n">
        <f aca="false">H16+I16</f>
        <v>0</v>
      </c>
      <c r="K16" s="103" t="n">
        <v>0</v>
      </c>
      <c r="L16" s="103" t="n">
        <v>0</v>
      </c>
      <c r="M16" s="104" t="n">
        <f aca="false">K16+L16</f>
        <v>0</v>
      </c>
      <c r="N16" s="103" t="n">
        <v>0</v>
      </c>
    </row>
    <row r="17" customFormat="false" ht="12.75" hidden="false" customHeight="false" outlineLevel="0" collapsed="false">
      <c r="B17" s="105" t="s">
        <v>29</v>
      </c>
      <c r="C17" s="107"/>
      <c r="D17" s="108" t="s">
        <v>25</v>
      </c>
      <c r="E17" s="100" t="n">
        <v>6</v>
      </c>
      <c r="F17" s="101" t="n">
        <v>0</v>
      </c>
      <c r="G17" s="101" t="n">
        <v>0</v>
      </c>
      <c r="H17" s="102" t="n">
        <f aca="false">F17+G17</f>
        <v>0</v>
      </c>
      <c r="I17" s="101" t="n">
        <v>0</v>
      </c>
      <c r="J17" s="102" t="n">
        <f aca="false">H17+I17</f>
        <v>0</v>
      </c>
      <c r="K17" s="103" t="n">
        <v>0</v>
      </c>
      <c r="L17" s="103" t="n">
        <v>0</v>
      </c>
      <c r="M17" s="104" t="n">
        <f aca="false">K17+L17</f>
        <v>0</v>
      </c>
      <c r="N17" s="103" t="n">
        <v>0</v>
      </c>
    </row>
    <row r="18" customFormat="false" ht="12.75" hidden="false" customHeight="false" outlineLevel="0" collapsed="false">
      <c r="B18" s="105" t="s">
        <v>18</v>
      </c>
      <c r="C18" s="106"/>
      <c r="D18" s="108" t="s">
        <v>30</v>
      </c>
      <c r="E18" s="100" t="n">
        <v>5</v>
      </c>
      <c r="F18" s="101" t="n">
        <v>0</v>
      </c>
      <c r="G18" s="101" t="n">
        <v>0</v>
      </c>
      <c r="H18" s="102" t="n">
        <f aca="false">F18+G18</f>
        <v>0</v>
      </c>
      <c r="I18" s="101" t="n">
        <v>0</v>
      </c>
      <c r="J18" s="102" t="n">
        <f aca="false">H18+I18</f>
        <v>0</v>
      </c>
      <c r="K18" s="103" t="n">
        <v>0</v>
      </c>
      <c r="L18" s="103" t="n">
        <v>0</v>
      </c>
      <c r="M18" s="104" t="n">
        <f aca="false">K18+L18</f>
        <v>0</v>
      </c>
      <c r="N18" s="103" t="n">
        <v>0</v>
      </c>
    </row>
    <row r="19" customFormat="false" ht="12.75" hidden="false" customHeight="false" outlineLevel="0" collapsed="false">
      <c r="B19" s="105"/>
      <c r="C19" s="106"/>
      <c r="D19" s="108" t="s">
        <v>28</v>
      </c>
      <c r="E19" s="100" t="n">
        <v>4</v>
      </c>
      <c r="F19" s="101" t="n">
        <v>0</v>
      </c>
      <c r="G19" s="101" t="n">
        <v>0</v>
      </c>
      <c r="H19" s="102" t="n">
        <f aca="false">F19+G19</f>
        <v>0</v>
      </c>
      <c r="I19" s="101" t="n">
        <v>0</v>
      </c>
      <c r="J19" s="102" t="n">
        <f aca="false">H19+I19</f>
        <v>0</v>
      </c>
      <c r="K19" s="103" t="n">
        <v>0</v>
      </c>
      <c r="L19" s="103" t="n">
        <v>0</v>
      </c>
      <c r="M19" s="104" t="n">
        <f aca="false">K19+L19</f>
        <v>0</v>
      </c>
      <c r="N19" s="103" t="n">
        <v>0</v>
      </c>
    </row>
    <row r="20" customFormat="false" ht="12.75" hidden="false" customHeight="false" outlineLevel="0" collapsed="false">
      <c r="B20" s="105"/>
      <c r="C20" s="106" t="s">
        <v>18</v>
      </c>
      <c r="D20" s="99"/>
      <c r="E20" s="100" t="n">
        <v>3</v>
      </c>
      <c r="F20" s="101" t="n">
        <v>0</v>
      </c>
      <c r="G20" s="101" t="n">
        <v>0</v>
      </c>
      <c r="H20" s="102" t="n">
        <f aca="false">F20+G20</f>
        <v>0</v>
      </c>
      <c r="I20" s="101" t="n">
        <v>0</v>
      </c>
      <c r="J20" s="102" t="n">
        <f aca="false">H20+I20</f>
        <v>0</v>
      </c>
      <c r="K20" s="103" t="n">
        <v>0</v>
      </c>
      <c r="L20" s="103" t="n">
        <v>1</v>
      </c>
      <c r="M20" s="104" t="n">
        <f aca="false">K20+L20</f>
        <v>1</v>
      </c>
      <c r="N20" s="103" t="n">
        <v>1</v>
      </c>
    </row>
    <row r="21" customFormat="false" ht="12.75" hidden="false" customHeight="false" outlineLevel="0" collapsed="false">
      <c r="B21" s="105"/>
      <c r="C21" s="106"/>
      <c r="D21" s="99"/>
      <c r="E21" s="100" t="n">
        <v>2</v>
      </c>
      <c r="F21" s="101" t="n">
        <v>0</v>
      </c>
      <c r="G21" s="101" t="n">
        <v>0</v>
      </c>
      <c r="H21" s="102" t="n">
        <f aca="false">F21+G21</f>
        <v>0</v>
      </c>
      <c r="I21" s="101" t="n">
        <v>0</v>
      </c>
      <c r="J21" s="102" t="n">
        <f aca="false">H21+I21</f>
        <v>0</v>
      </c>
      <c r="K21" s="103" t="n">
        <v>0</v>
      </c>
      <c r="L21" s="103" t="n">
        <v>0</v>
      </c>
      <c r="M21" s="104" t="n">
        <f aca="false">K21+L21</f>
        <v>0</v>
      </c>
      <c r="N21" s="103" t="n">
        <v>0</v>
      </c>
    </row>
    <row r="22" customFormat="false" ht="12.75" hidden="false" customHeight="false" outlineLevel="0" collapsed="false">
      <c r="B22" s="109"/>
      <c r="C22" s="107"/>
      <c r="D22" s="99"/>
      <c r="E22" s="97" t="n">
        <v>1</v>
      </c>
      <c r="F22" s="101" t="n">
        <v>0</v>
      </c>
      <c r="G22" s="101" t="n">
        <v>0</v>
      </c>
      <c r="H22" s="102" t="n">
        <f aca="false">F22+G22</f>
        <v>0</v>
      </c>
      <c r="I22" s="101" t="n">
        <v>41</v>
      </c>
      <c r="J22" s="102" t="n">
        <f aca="false">H22+I22</f>
        <v>41</v>
      </c>
      <c r="K22" s="103" t="n">
        <v>0</v>
      </c>
      <c r="L22" s="103" t="n">
        <v>0</v>
      </c>
      <c r="M22" s="104" t="n">
        <f aca="false">K22+L22</f>
        <v>0</v>
      </c>
      <c r="N22" s="103" t="n">
        <v>0</v>
      </c>
    </row>
    <row r="23" customFormat="false" ht="15" hidden="false" customHeight="true" outlineLevel="0" collapsed="false">
      <c r="B23" s="100" t="s">
        <v>31</v>
      </c>
      <c r="C23" s="100"/>
      <c r="D23" s="100"/>
      <c r="E23" s="100"/>
      <c r="F23" s="102" t="n">
        <f aca="false">SUM(F10:F22)</f>
        <v>163</v>
      </c>
      <c r="G23" s="102" t="n">
        <f aca="false">SUM(G10:G22)</f>
        <v>27</v>
      </c>
      <c r="H23" s="110" t="n">
        <f aca="false">SUM(H10:H22)</f>
        <v>190</v>
      </c>
      <c r="I23" s="102" t="n">
        <f aca="false">SUM(I10:I22)</f>
        <v>41</v>
      </c>
      <c r="J23" s="110" t="n">
        <f aca="false">SUM(J10:J22)</f>
        <v>231</v>
      </c>
      <c r="K23" s="111" t="n">
        <f aca="false">SUM(K10:K22)</f>
        <v>144</v>
      </c>
      <c r="L23" s="111" t="n">
        <f aca="false">SUM(L10:L22)</f>
        <v>26</v>
      </c>
      <c r="M23" s="102" t="n">
        <f aca="false">SUM(M10:M22)</f>
        <v>170</v>
      </c>
      <c r="N23" s="102" t="n">
        <f aca="false">SUM(N10:N22)</f>
        <v>32</v>
      </c>
    </row>
    <row r="24" customFormat="false" ht="12.75" hidden="false" customHeight="false" outlineLevel="0" collapsed="false">
      <c r="B24" s="105"/>
      <c r="C24" s="105"/>
      <c r="D24" s="112"/>
      <c r="E24" s="109" t="n">
        <v>13</v>
      </c>
      <c r="F24" s="101" t="n">
        <v>427</v>
      </c>
      <c r="G24" s="101" t="n">
        <v>127</v>
      </c>
      <c r="H24" s="102" t="n">
        <f aca="false">F24+G24</f>
        <v>554</v>
      </c>
      <c r="I24" s="101" t="n">
        <v>0</v>
      </c>
      <c r="J24" s="102" t="n">
        <f aca="false">H24+I24</f>
        <v>554</v>
      </c>
      <c r="K24" s="103" t="n">
        <v>245</v>
      </c>
      <c r="L24" s="103" t="n">
        <v>49</v>
      </c>
      <c r="M24" s="113" t="n">
        <f aca="false">K24+L24</f>
        <v>294</v>
      </c>
      <c r="N24" s="103" t="n">
        <v>61</v>
      </c>
    </row>
    <row r="25" customFormat="false" ht="12.75" hidden="false" customHeight="false" outlineLevel="0" collapsed="false">
      <c r="B25" s="105"/>
      <c r="C25" s="105" t="s">
        <v>19</v>
      </c>
      <c r="D25" s="112"/>
      <c r="E25" s="100" t="n">
        <v>12</v>
      </c>
      <c r="F25" s="101" t="n">
        <v>14</v>
      </c>
      <c r="G25" s="101" t="n">
        <v>0</v>
      </c>
      <c r="H25" s="102" t="n">
        <f aca="false">F25+G25</f>
        <v>14</v>
      </c>
      <c r="I25" s="101" t="n">
        <v>0</v>
      </c>
      <c r="J25" s="102" t="n">
        <f aca="false">H25+I25</f>
        <v>14</v>
      </c>
      <c r="K25" s="103" t="n">
        <v>2</v>
      </c>
      <c r="L25" s="103" t="n">
        <v>0</v>
      </c>
      <c r="M25" s="113" t="n">
        <f aca="false">K25+L25</f>
        <v>2</v>
      </c>
      <c r="N25" s="103" t="n">
        <v>0</v>
      </c>
    </row>
    <row r="26" customFormat="false" ht="12.75" hidden="false" customHeight="false" outlineLevel="0" collapsed="false">
      <c r="B26" s="105" t="s">
        <v>29</v>
      </c>
      <c r="C26" s="109"/>
      <c r="D26" s="112"/>
      <c r="E26" s="100" t="n">
        <v>11</v>
      </c>
      <c r="F26" s="101" t="n">
        <v>16</v>
      </c>
      <c r="G26" s="101" t="n">
        <v>0</v>
      </c>
      <c r="H26" s="102" t="n">
        <f aca="false">F26+G26</f>
        <v>16</v>
      </c>
      <c r="I26" s="101" t="n">
        <v>0</v>
      </c>
      <c r="J26" s="102" t="n">
        <f aca="false">H26+I26</f>
        <v>16</v>
      </c>
      <c r="K26" s="103" t="n">
        <v>0</v>
      </c>
      <c r="L26" s="103" t="n">
        <v>1</v>
      </c>
      <c r="M26" s="113" t="n">
        <f aca="false">K26+L26</f>
        <v>1</v>
      </c>
      <c r="N26" s="103" t="n">
        <v>1</v>
      </c>
    </row>
    <row r="27" customFormat="false" ht="12.75" hidden="false" customHeight="false" outlineLevel="0" collapsed="false">
      <c r="B27" s="105" t="s">
        <v>32</v>
      </c>
      <c r="C27" s="105"/>
      <c r="D27" s="112" t="s">
        <v>33</v>
      </c>
      <c r="E27" s="100" t="n">
        <v>10</v>
      </c>
      <c r="F27" s="101" t="n">
        <v>12</v>
      </c>
      <c r="G27" s="101" t="n">
        <v>0</v>
      </c>
      <c r="H27" s="102" t="n">
        <f aca="false">F27+G27</f>
        <v>12</v>
      </c>
      <c r="I27" s="101" t="n">
        <v>0</v>
      </c>
      <c r="J27" s="102" t="n">
        <f aca="false">H27+I27</f>
        <v>12</v>
      </c>
      <c r="K27" s="103" t="n">
        <v>0</v>
      </c>
      <c r="L27" s="103" t="n">
        <v>0</v>
      </c>
      <c r="M27" s="113" t="n">
        <f aca="false">K27+L27</f>
        <v>0</v>
      </c>
      <c r="N27" s="103" t="n">
        <v>0</v>
      </c>
    </row>
    <row r="28" customFormat="false" ht="12.75" hidden="false" customHeight="false" outlineLevel="0" collapsed="false">
      <c r="B28" s="105" t="s">
        <v>19</v>
      </c>
      <c r="C28" s="105"/>
      <c r="D28" s="112" t="s">
        <v>32</v>
      </c>
      <c r="E28" s="100" t="n">
        <v>9</v>
      </c>
      <c r="F28" s="101" t="n">
        <v>0</v>
      </c>
      <c r="G28" s="101" t="n">
        <v>0</v>
      </c>
      <c r="H28" s="102" t="n">
        <f aca="false">F28+G28</f>
        <v>0</v>
      </c>
      <c r="I28" s="101" t="n">
        <v>0</v>
      </c>
      <c r="J28" s="102" t="n">
        <f aca="false">H28+I28</f>
        <v>0</v>
      </c>
      <c r="K28" s="103" t="n">
        <v>0</v>
      </c>
      <c r="L28" s="103" t="n">
        <v>0</v>
      </c>
      <c r="M28" s="113" t="n">
        <f aca="false">K28+L28</f>
        <v>0</v>
      </c>
      <c r="N28" s="103" t="n">
        <v>0</v>
      </c>
    </row>
    <row r="29" customFormat="false" ht="12.75" hidden="false" customHeight="false" outlineLevel="0" collapsed="false">
      <c r="B29" s="105" t="s">
        <v>20</v>
      </c>
      <c r="C29" s="105" t="s">
        <v>26</v>
      </c>
      <c r="D29" s="112" t="s">
        <v>34</v>
      </c>
      <c r="E29" s="100" t="n">
        <v>8</v>
      </c>
      <c r="F29" s="101" t="n">
        <v>0</v>
      </c>
      <c r="G29" s="101" t="n">
        <v>0</v>
      </c>
      <c r="H29" s="102" t="n">
        <f aca="false">F29+G29</f>
        <v>0</v>
      </c>
      <c r="I29" s="101" t="n">
        <v>0</v>
      </c>
      <c r="J29" s="102" t="n">
        <f aca="false">H29+I29</f>
        <v>0</v>
      </c>
      <c r="K29" s="103" t="n">
        <v>0</v>
      </c>
      <c r="L29" s="103" t="n">
        <v>0</v>
      </c>
      <c r="M29" s="113" t="n">
        <f aca="false">K29+L29</f>
        <v>0</v>
      </c>
      <c r="N29" s="103" t="n">
        <v>0</v>
      </c>
    </row>
    <row r="30" customFormat="false" ht="12.75" hidden="false" customHeight="false" outlineLevel="0" collapsed="false">
      <c r="B30" s="105" t="s">
        <v>25</v>
      </c>
      <c r="C30" s="105"/>
      <c r="D30" s="112" t="s">
        <v>25</v>
      </c>
      <c r="E30" s="100" t="n">
        <v>7</v>
      </c>
      <c r="F30" s="101" t="n">
        <v>0</v>
      </c>
      <c r="G30" s="101" t="n">
        <v>0</v>
      </c>
      <c r="H30" s="102" t="n">
        <f aca="false">F30+G30</f>
        <v>0</v>
      </c>
      <c r="I30" s="101" t="n">
        <v>0</v>
      </c>
      <c r="J30" s="102" t="n">
        <f aca="false">H30+I30</f>
        <v>0</v>
      </c>
      <c r="K30" s="103" t="n">
        <v>0</v>
      </c>
      <c r="L30" s="103" t="n">
        <v>1</v>
      </c>
      <c r="M30" s="113" t="n">
        <f aca="false">K30+L30</f>
        <v>1</v>
      </c>
      <c r="N30" s="103" t="n">
        <v>1</v>
      </c>
    </row>
    <row r="31" customFormat="false" ht="12.75" hidden="false" customHeight="false" outlineLevel="0" collapsed="false">
      <c r="B31" s="105" t="s">
        <v>19</v>
      </c>
      <c r="C31" s="105"/>
      <c r="D31" s="112" t="s">
        <v>30</v>
      </c>
      <c r="E31" s="100" t="n">
        <v>6</v>
      </c>
      <c r="F31" s="101" t="n">
        <v>0</v>
      </c>
      <c r="G31" s="101" t="n">
        <v>0</v>
      </c>
      <c r="H31" s="102" t="n">
        <f aca="false">F31+G31</f>
        <v>0</v>
      </c>
      <c r="I31" s="101" t="n">
        <v>0</v>
      </c>
      <c r="J31" s="102" t="n">
        <f aca="false">H31+I31</f>
        <v>0</v>
      </c>
      <c r="K31" s="103" t="n">
        <v>0</v>
      </c>
      <c r="L31" s="103" t="n">
        <v>0</v>
      </c>
      <c r="M31" s="113" t="n">
        <f aca="false">K31+L31</f>
        <v>0</v>
      </c>
      <c r="N31" s="103" t="n">
        <v>0</v>
      </c>
    </row>
    <row r="32" customFormat="false" ht="12.75" hidden="false" customHeight="false" outlineLevel="0" collapsed="false">
      <c r="B32" s="105" t="s">
        <v>30</v>
      </c>
      <c r="C32" s="97"/>
      <c r="D32" s="112"/>
      <c r="E32" s="100" t="n">
        <v>5</v>
      </c>
      <c r="F32" s="101" t="n">
        <v>0</v>
      </c>
      <c r="G32" s="101" t="n">
        <v>0</v>
      </c>
      <c r="H32" s="102" t="n">
        <f aca="false">F32+G32</f>
        <v>0</v>
      </c>
      <c r="I32" s="101" t="n">
        <v>0</v>
      </c>
      <c r="J32" s="102" t="n">
        <f aca="false">H32+I32</f>
        <v>0</v>
      </c>
      <c r="K32" s="103" t="n">
        <v>0</v>
      </c>
      <c r="L32" s="103" t="n">
        <v>2</v>
      </c>
      <c r="M32" s="113" t="n">
        <f aca="false">K32+L32</f>
        <v>2</v>
      </c>
      <c r="N32" s="103" t="n">
        <v>2</v>
      </c>
    </row>
    <row r="33" customFormat="false" ht="12.75" hidden="false" customHeight="false" outlineLevel="0" collapsed="false">
      <c r="B33" s="105"/>
      <c r="C33" s="105"/>
      <c r="D33" s="112"/>
      <c r="E33" s="100" t="n">
        <v>4</v>
      </c>
      <c r="F33" s="101" t="n">
        <v>0</v>
      </c>
      <c r="G33" s="101" t="n">
        <v>0</v>
      </c>
      <c r="H33" s="102" t="n">
        <f aca="false">F33+G33</f>
        <v>0</v>
      </c>
      <c r="I33" s="101" t="n">
        <v>0</v>
      </c>
      <c r="J33" s="102" t="n">
        <f aca="false">H33+I33</f>
        <v>0</v>
      </c>
      <c r="K33" s="103" t="n">
        <v>0</v>
      </c>
      <c r="L33" s="103" t="n">
        <v>0</v>
      </c>
      <c r="M33" s="113" t="n">
        <f aca="false">K33+L33</f>
        <v>0</v>
      </c>
      <c r="N33" s="103" t="n">
        <v>0</v>
      </c>
    </row>
    <row r="34" customFormat="false" ht="12.75" hidden="false" customHeight="false" outlineLevel="0" collapsed="false">
      <c r="B34" s="105"/>
      <c r="C34" s="105" t="s">
        <v>18</v>
      </c>
      <c r="D34" s="112"/>
      <c r="E34" s="100" t="n">
        <v>3</v>
      </c>
      <c r="F34" s="101" t="n">
        <v>0</v>
      </c>
      <c r="G34" s="101" t="n">
        <v>0</v>
      </c>
      <c r="H34" s="102" t="n">
        <f aca="false">F34+G34</f>
        <v>0</v>
      </c>
      <c r="I34" s="101" t="n">
        <v>0</v>
      </c>
      <c r="J34" s="102" t="n">
        <f aca="false">H34+I34</f>
        <v>0</v>
      </c>
      <c r="K34" s="103" t="n">
        <v>0</v>
      </c>
      <c r="L34" s="103" t="n">
        <v>0</v>
      </c>
      <c r="M34" s="113" t="n">
        <f aca="false">K34+L34</f>
        <v>0</v>
      </c>
      <c r="N34" s="103" t="n">
        <v>0</v>
      </c>
    </row>
    <row r="35" customFormat="false" ht="12.75" hidden="false" customHeight="false" outlineLevel="0" collapsed="false">
      <c r="B35" s="105"/>
      <c r="C35" s="105"/>
      <c r="D35" s="112"/>
      <c r="E35" s="100" t="n">
        <v>2</v>
      </c>
      <c r="F35" s="101" t="n">
        <v>0</v>
      </c>
      <c r="G35" s="101" t="n">
        <v>0</v>
      </c>
      <c r="H35" s="102" t="n">
        <f aca="false">F35+G35</f>
        <v>0</v>
      </c>
      <c r="I35" s="101" t="n">
        <v>0</v>
      </c>
      <c r="J35" s="102" t="n">
        <f aca="false">H35+I35</f>
        <v>0</v>
      </c>
      <c r="K35" s="103" t="n">
        <v>0</v>
      </c>
      <c r="L35" s="103" t="n">
        <v>0</v>
      </c>
      <c r="M35" s="113" t="n">
        <f aca="false">K35+L35</f>
        <v>0</v>
      </c>
      <c r="N35" s="103" t="n">
        <v>0</v>
      </c>
    </row>
    <row r="36" customFormat="false" ht="12.75" hidden="false" customHeight="false" outlineLevel="0" collapsed="false">
      <c r="B36" s="109"/>
      <c r="C36" s="109"/>
      <c r="D36" s="112"/>
      <c r="E36" s="97" t="n">
        <v>1</v>
      </c>
      <c r="F36" s="101" t="n">
        <v>0</v>
      </c>
      <c r="G36" s="101" t="n">
        <v>0</v>
      </c>
      <c r="H36" s="102" t="n">
        <f aca="false">F36+G36</f>
        <v>0</v>
      </c>
      <c r="I36" s="101" t="n">
        <v>158</v>
      </c>
      <c r="J36" s="102" t="n">
        <f aca="false">H36+I36</f>
        <v>158</v>
      </c>
      <c r="K36" s="103" t="n">
        <v>0</v>
      </c>
      <c r="L36" s="103" t="n">
        <v>0</v>
      </c>
      <c r="M36" s="113" t="n">
        <f aca="false">K36+L36</f>
        <v>0</v>
      </c>
      <c r="N36" s="103" t="n">
        <v>0</v>
      </c>
    </row>
    <row r="37" customFormat="false" ht="15" hidden="false" customHeight="true" outlineLevel="0" collapsed="false">
      <c r="B37" s="140" t="s">
        <v>35</v>
      </c>
      <c r="C37" s="140"/>
      <c r="D37" s="140"/>
      <c r="E37" s="140"/>
      <c r="F37" s="111" t="n">
        <f aca="false">SUM(F24:F36)</f>
        <v>469</v>
      </c>
      <c r="G37" s="102" t="n">
        <f aca="false">SUM(G24:G36)</f>
        <v>127</v>
      </c>
      <c r="H37" s="114" t="n">
        <f aca="false">SUM(H24:H36)</f>
        <v>596</v>
      </c>
      <c r="I37" s="115" t="n">
        <f aca="false">SUM(I24:I36)</f>
        <v>158</v>
      </c>
      <c r="J37" s="110" t="n">
        <f aca="false">SUM(J24:J36)</f>
        <v>754</v>
      </c>
      <c r="K37" s="111" t="n">
        <f aca="false">SUM(K24:K36)</f>
        <v>247</v>
      </c>
      <c r="L37" s="102" t="n">
        <f aca="false">SUM(L24:L36)</f>
        <v>53</v>
      </c>
      <c r="M37" s="110" t="n">
        <f aca="false">SUM(M24:M36)</f>
        <v>300</v>
      </c>
      <c r="N37" s="111" t="n">
        <f aca="false">SUM(N24:N36)</f>
        <v>65</v>
      </c>
    </row>
    <row r="38" customFormat="false" ht="12.75" hidden="false" customHeight="false" outlineLevel="0" collapsed="false">
      <c r="B38" s="97"/>
      <c r="C38" s="97"/>
      <c r="D38" s="116"/>
      <c r="E38" s="100" t="n">
        <v>13</v>
      </c>
      <c r="F38" s="101" t="n">
        <v>2</v>
      </c>
      <c r="G38" s="101" t="n">
        <v>0</v>
      </c>
      <c r="H38" s="102" t="n">
        <f aca="false">F38+G38</f>
        <v>2</v>
      </c>
      <c r="I38" s="101" t="n">
        <v>0</v>
      </c>
      <c r="J38" s="102" t="n">
        <f aca="false">H38+I38</f>
        <v>2</v>
      </c>
      <c r="K38" s="103" t="n">
        <v>0</v>
      </c>
      <c r="L38" s="103" t="n">
        <v>1</v>
      </c>
      <c r="M38" s="113" t="n">
        <f aca="false">K38+L38</f>
        <v>1</v>
      </c>
      <c r="N38" s="103" t="n">
        <v>1</v>
      </c>
    </row>
    <row r="39" customFormat="false" ht="12.75" hidden="false" customHeight="false" outlineLevel="0" collapsed="false">
      <c r="B39" s="105" t="s">
        <v>18</v>
      </c>
      <c r="C39" s="105" t="s">
        <v>19</v>
      </c>
      <c r="D39" s="112" t="s">
        <v>36</v>
      </c>
      <c r="E39" s="100" t="n">
        <v>12</v>
      </c>
      <c r="F39" s="101" t="n">
        <v>0</v>
      </c>
      <c r="G39" s="101" t="n">
        <v>0</v>
      </c>
      <c r="H39" s="102" t="n">
        <f aca="false">F39+G39</f>
        <v>0</v>
      </c>
      <c r="I39" s="101" t="n">
        <v>0</v>
      </c>
      <c r="J39" s="102" t="n">
        <f aca="false">H39+I39</f>
        <v>0</v>
      </c>
      <c r="K39" s="103" t="n">
        <v>0</v>
      </c>
      <c r="L39" s="103" t="n">
        <v>0</v>
      </c>
      <c r="M39" s="113" t="n">
        <f aca="false">K39+L39</f>
        <v>0</v>
      </c>
      <c r="N39" s="103" t="n">
        <v>0</v>
      </c>
    </row>
    <row r="40" customFormat="false" ht="12.75" hidden="false" customHeight="false" outlineLevel="0" collapsed="false">
      <c r="B40" s="105" t="s">
        <v>22</v>
      </c>
      <c r="C40" s="105"/>
      <c r="D40" s="112" t="s">
        <v>22</v>
      </c>
      <c r="E40" s="100" t="n">
        <v>11</v>
      </c>
      <c r="F40" s="101" t="n">
        <v>0</v>
      </c>
      <c r="G40" s="101" t="n">
        <v>0</v>
      </c>
      <c r="H40" s="102" t="n">
        <f aca="false">F40+G40</f>
        <v>0</v>
      </c>
      <c r="I40" s="101" t="n">
        <v>0</v>
      </c>
      <c r="J40" s="102" t="n">
        <f aca="false">H40+I40</f>
        <v>0</v>
      </c>
      <c r="K40" s="103" t="n">
        <v>0</v>
      </c>
      <c r="L40" s="103" t="n">
        <v>0</v>
      </c>
      <c r="M40" s="113" t="n">
        <f aca="false">K40+L40</f>
        <v>0</v>
      </c>
      <c r="N40" s="103" t="n">
        <v>0</v>
      </c>
    </row>
    <row r="41" customFormat="false" ht="12.75" hidden="false" customHeight="false" outlineLevel="0" collapsed="false">
      <c r="B41" s="105" t="s">
        <v>37</v>
      </c>
      <c r="C41" s="97"/>
      <c r="D41" s="112" t="s">
        <v>20</v>
      </c>
      <c r="E41" s="100" t="n">
        <v>10</v>
      </c>
      <c r="F41" s="101" t="n">
        <v>0</v>
      </c>
      <c r="G41" s="101" t="n">
        <v>0</v>
      </c>
      <c r="H41" s="102" t="n">
        <f aca="false">F41+G41</f>
        <v>0</v>
      </c>
      <c r="I41" s="101" t="n">
        <v>0</v>
      </c>
      <c r="J41" s="102" t="n">
        <f aca="false">H41+I41</f>
        <v>0</v>
      </c>
      <c r="K41" s="103" t="n">
        <v>0</v>
      </c>
      <c r="L41" s="103" t="n">
        <v>0</v>
      </c>
      <c r="M41" s="113" t="n">
        <f aca="false">K41+L41</f>
        <v>0</v>
      </c>
      <c r="N41" s="103" t="n">
        <v>0</v>
      </c>
    </row>
    <row r="42" customFormat="false" ht="12.75" hidden="false" customHeight="false" outlineLevel="0" collapsed="false">
      <c r="B42" s="105" t="s">
        <v>25</v>
      </c>
      <c r="C42" s="105"/>
      <c r="D42" s="112" t="s">
        <v>34</v>
      </c>
      <c r="E42" s="100" t="n">
        <v>9</v>
      </c>
      <c r="F42" s="101" t="n">
        <v>0</v>
      </c>
      <c r="G42" s="101" t="n">
        <v>0</v>
      </c>
      <c r="H42" s="102" t="n">
        <f aca="false">F42+G42</f>
        <v>0</v>
      </c>
      <c r="I42" s="101" t="n">
        <v>0</v>
      </c>
      <c r="J42" s="102" t="n">
        <f aca="false">H42+I42</f>
        <v>0</v>
      </c>
      <c r="K42" s="103" t="n">
        <v>0</v>
      </c>
      <c r="L42" s="103" t="n">
        <v>0</v>
      </c>
      <c r="M42" s="113" t="n">
        <f aca="false">K42+L42</f>
        <v>0</v>
      </c>
      <c r="N42" s="103" t="n">
        <v>0</v>
      </c>
    </row>
    <row r="43" customFormat="false" ht="12.75" hidden="false" customHeight="false" outlineLevel="0" collapsed="false">
      <c r="B43" s="105" t="s">
        <v>23</v>
      </c>
      <c r="C43" s="105" t="s">
        <v>26</v>
      </c>
      <c r="D43" s="112" t="s">
        <v>18</v>
      </c>
      <c r="E43" s="100" t="n">
        <v>8</v>
      </c>
      <c r="F43" s="101" t="n">
        <v>0</v>
      </c>
      <c r="G43" s="101" t="n">
        <v>0</v>
      </c>
      <c r="H43" s="102" t="n">
        <f aca="false">F43+G43</f>
        <v>0</v>
      </c>
      <c r="I43" s="101" t="n">
        <v>0</v>
      </c>
      <c r="J43" s="102" t="n">
        <f aca="false">H43+I43</f>
        <v>0</v>
      </c>
      <c r="K43" s="103" t="n">
        <v>0</v>
      </c>
      <c r="L43" s="103" t="n">
        <v>0</v>
      </c>
      <c r="M43" s="113" t="n">
        <f aca="false">K43+L43</f>
        <v>0</v>
      </c>
      <c r="N43" s="103" t="n">
        <v>0</v>
      </c>
    </row>
    <row r="44" customFormat="false" ht="12.75" hidden="false" customHeight="false" outlineLevel="0" collapsed="false">
      <c r="B44" s="105" t="s">
        <v>25</v>
      </c>
      <c r="C44" s="105"/>
      <c r="D44" s="112" t="s">
        <v>33</v>
      </c>
      <c r="E44" s="100" t="n">
        <v>7</v>
      </c>
      <c r="F44" s="101" t="n">
        <v>0</v>
      </c>
      <c r="G44" s="101" t="n">
        <v>0</v>
      </c>
      <c r="H44" s="102" t="n">
        <f aca="false">F44+G44</f>
        <v>0</v>
      </c>
      <c r="I44" s="101" t="n">
        <v>0</v>
      </c>
      <c r="J44" s="102" t="n">
        <f aca="false">H44+I44</f>
        <v>0</v>
      </c>
      <c r="K44" s="103" t="n">
        <v>0</v>
      </c>
      <c r="L44" s="103" t="n">
        <v>0</v>
      </c>
      <c r="M44" s="113" t="n">
        <f aca="false">K44+L44</f>
        <v>0</v>
      </c>
      <c r="N44" s="103" t="n">
        <v>0</v>
      </c>
    </row>
    <row r="45" customFormat="false" ht="12.75" hidden="false" customHeight="false" outlineLevel="0" collapsed="false">
      <c r="B45" s="105" t="s">
        <v>18</v>
      </c>
      <c r="C45" s="105"/>
      <c r="D45" s="112" t="s">
        <v>27</v>
      </c>
      <c r="E45" s="100" t="n">
        <v>6</v>
      </c>
      <c r="F45" s="101" t="n">
        <v>0</v>
      </c>
      <c r="G45" s="101" t="n">
        <v>0</v>
      </c>
      <c r="H45" s="102" t="n">
        <f aca="false">F45+G45</f>
        <v>0</v>
      </c>
      <c r="I45" s="101" t="n">
        <v>0</v>
      </c>
      <c r="J45" s="102" t="n">
        <f aca="false">H45+I45</f>
        <v>0</v>
      </c>
      <c r="K45" s="103" t="n">
        <v>0</v>
      </c>
      <c r="L45" s="103" t="n">
        <v>0</v>
      </c>
      <c r="M45" s="113" t="n">
        <f aca="false">K45+L45</f>
        <v>0</v>
      </c>
      <c r="N45" s="103" t="n">
        <v>0</v>
      </c>
    </row>
    <row r="46" customFormat="false" ht="12.75" hidden="false" customHeight="false" outlineLevel="0" collapsed="false">
      <c r="B46" s="105" t="s">
        <v>28</v>
      </c>
      <c r="C46" s="97"/>
      <c r="D46" s="112" t="s">
        <v>20</v>
      </c>
      <c r="E46" s="100" t="n">
        <v>5</v>
      </c>
      <c r="F46" s="101" t="n">
        <v>0</v>
      </c>
      <c r="G46" s="101" t="n">
        <v>0</v>
      </c>
      <c r="H46" s="102" t="n">
        <f aca="false">F46+G46</f>
        <v>0</v>
      </c>
      <c r="I46" s="101" t="n">
        <v>0</v>
      </c>
      <c r="J46" s="102" t="n">
        <f aca="false">H46+I46</f>
        <v>0</v>
      </c>
      <c r="K46" s="103" t="n">
        <v>0</v>
      </c>
      <c r="L46" s="103" t="n">
        <v>0</v>
      </c>
      <c r="M46" s="113" t="n">
        <f aca="false">K46+L46</f>
        <v>0</v>
      </c>
      <c r="N46" s="103" t="n">
        <v>0</v>
      </c>
    </row>
    <row r="47" customFormat="false" ht="12.75" hidden="false" customHeight="false" outlineLevel="0" collapsed="false">
      <c r="B47" s="105"/>
      <c r="C47" s="105"/>
      <c r="D47" s="112" t="s">
        <v>29</v>
      </c>
      <c r="E47" s="100" t="n">
        <v>4</v>
      </c>
      <c r="F47" s="101" t="n">
        <v>0</v>
      </c>
      <c r="G47" s="101" t="n">
        <v>0</v>
      </c>
      <c r="H47" s="102" t="n">
        <f aca="false">F47+G47</f>
        <v>0</v>
      </c>
      <c r="I47" s="101" t="n">
        <v>0</v>
      </c>
      <c r="J47" s="102" t="n">
        <f aca="false">H47+I47</f>
        <v>0</v>
      </c>
      <c r="K47" s="103" t="n">
        <v>0</v>
      </c>
      <c r="L47" s="103" t="n">
        <v>0</v>
      </c>
      <c r="M47" s="113" t="n">
        <f aca="false">K47+L47</f>
        <v>0</v>
      </c>
      <c r="N47" s="103" t="n">
        <v>0</v>
      </c>
    </row>
    <row r="48" customFormat="false" ht="12.75" hidden="false" customHeight="false" outlineLevel="0" collapsed="false">
      <c r="B48" s="105"/>
      <c r="C48" s="105" t="s">
        <v>18</v>
      </c>
      <c r="D48" s="112" t="s">
        <v>18</v>
      </c>
      <c r="E48" s="100" t="n">
        <v>3</v>
      </c>
      <c r="F48" s="101" t="n">
        <v>0</v>
      </c>
      <c r="G48" s="101" t="n">
        <v>0</v>
      </c>
      <c r="H48" s="102" t="n">
        <f aca="false">F48+G48</f>
        <v>0</v>
      </c>
      <c r="I48" s="101" t="n">
        <v>0</v>
      </c>
      <c r="J48" s="102" t="n">
        <f aca="false">H48+I48</f>
        <v>0</v>
      </c>
      <c r="K48" s="103" t="n">
        <v>0</v>
      </c>
      <c r="L48" s="103" t="n">
        <v>0</v>
      </c>
      <c r="M48" s="113" t="n">
        <f aca="false">K48+L48</f>
        <v>0</v>
      </c>
      <c r="N48" s="103" t="n">
        <v>0</v>
      </c>
    </row>
    <row r="49" customFormat="false" ht="12.75" hidden="false" customHeight="false" outlineLevel="0" collapsed="false">
      <c r="B49" s="105"/>
      <c r="C49" s="105"/>
      <c r="D49" s="112" t="s">
        <v>23</v>
      </c>
      <c r="E49" s="100" t="n">
        <v>2</v>
      </c>
      <c r="F49" s="101" t="n">
        <v>0</v>
      </c>
      <c r="G49" s="101" t="n">
        <v>0</v>
      </c>
      <c r="H49" s="102" t="n">
        <f aca="false">F49+G49</f>
        <v>0</v>
      </c>
      <c r="I49" s="101" t="n">
        <v>0</v>
      </c>
      <c r="J49" s="102" t="n">
        <f aca="false">H49+I49</f>
        <v>0</v>
      </c>
      <c r="K49" s="103" t="n">
        <v>0</v>
      </c>
      <c r="L49" s="103" t="n">
        <v>0</v>
      </c>
      <c r="M49" s="113" t="n">
        <f aca="false">K49+L49</f>
        <v>0</v>
      </c>
      <c r="N49" s="103" t="n">
        <v>0</v>
      </c>
    </row>
    <row r="50" customFormat="false" ht="12.75" hidden="false" customHeight="false" outlineLevel="0" collapsed="false">
      <c r="B50" s="109"/>
      <c r="C50" s="112"/>
      <c r="D50" s="109"/>
      <c r="E50" s="97" t="n">
        <v>1</v>
      </c>
      <c r="F50" s="101" t="n">
        <v>0</v>
      </c>
      <c r="G50" s="101" t="n">
        <v>0</v>
      </c>
      <c r="H50" s="117" t="n">
        <f aca="false">F50+G50</f>
        <v>0</v>
      </c>
      <c r="I50" s="101" t="n">
        <v>33</v>
      </c>
      <c r="J50" s="117" t="n">
        <f aca="false">H50+I50</f>
        <v>33</v>
      </c>
      <c r="K50" s="103" t="n">
        <v>1</v>
      </c>
      <c r="L50" s="103" t="n">
        <v>0</v>
      </c>
      <c r="M50" s="118" t="n">
        <f aca="false">K50+L50</f>
        <v>1</v>
      </c>
      <c r="N50" s="103" t="n">
        <v>0</v>
      </c>
    </row>
    <row r="51" customFormat="false" ht="15" hidden="false" customHeight="true" outlineLevel="0" collapsed="false">
      <c r="B51" s="100" t="s">
        <v>38</v>
      </c>
      <c r="C51" s="100"/>
      <c r="D51" s="100"/>
      <c r="E51" s="100"/>
      <c r="F51" s="102" t="n">
        <f aca="false">SUM(F38:F50)</f>
        <v>2</v>
      </c>
      <c r="G51" s="102" t="n">
        <f aca="false">SUM(G38:G50)</f>
        <v>0</v>
      </c>
      <c r="H51" s="102" t="n">
        <f aca="false">SUM(H38:H50)</f>
        <v>2</v>
      </c>
      <c r="I51" s="102" t="n">
        <f aca="false">SUM(I38:I50)</f>
        <v>33</v>
      </c>
      <c r="J51" s="102" t="n">
        <f aca="false">SUM(J38:J50)</f>
        <v>35</v>
      </c>
      <c r="K51" s="102" t="n">
        <f aca="false">SUM(K38:K50)</f>
        <v>1</v>
      </c>
      <c r="L51" s="102" t="n">
        <f aca="false">SUM(L38:L50)</f>
        <v>1</v>
      </c>
      <c r="M51" s="102" t="n">
        <f aca="false">SUM(M38:M50)</f>
        <v>2</v>
      </c>
      <c r="N51" s="102" t="n">
        <f aca="false">SUM(N38:N50)</f>
        <v>1</v>
      </c>
    </row>
    <row r="52" customFormat="false" ht="12.75" hidden="false" customHeight="true" outlineLevel="0" collapsed="false">
      <c r="B52" s="100" t="s">
        <v>39</v>
      </c>
      <c r="C52" s="100"/>
      <c r="D52" s="100"/>
      <c r="E52" s="100"/>
      <c r="F52" s="101"/>
      <c r="G52" s="101"/>
      <c r="H52" s="101"/>
      <c r="I52" s="101"/>
      <c r="J52" s="101"/>
      <c r="K52" s="101"/>
      <c r="L52" s="101"/>
      <c r="M52" s="101"/>
      <c r="N52" s="101"/>
    </row>
    <row r="53" customFormat="false" ht="15" hidden="false" customHeight="true" outlineLevel="0" collapsed="false">
      <c r="B53" s="119" t="s">
        <v>40</v>
      </c>
      <c r="C53" s="119"/>
      <c r="D53" s="119"/>
      <c r="E53" s="119"/>
      <c r="F53" s="120" t="n">
        <f aca="false">+F23+F37+F51+F52</f>
        <v>634</v>
      </c>
      <c r="G53" s="120" t="n">
        <f aca="false">+G23+G37+G51+G52</f>
        <v>154</v>
      </c>
      <c r="H53" s="120" t="n">
        <f aca="false">+H23+H37+H51+H52</f>
        <v>788</v>
      </c>
      <c r="I53" s="120" t="n">
        <f aca="false">+I23+I37+I51+I52</f>
        <v>232</v>
      </c>
      <c r="J53" s="120" t="n">
        <f aca="false">+J23+J37+J51+J52</f>
        <v>1020</v>
      </c>
      <c r="K53" s="120" t="n">
        <f aca="false">+K23+K37+K51+K52</f>
        <v>392</v>
      </c>
      <c r="L53" s="120" t="n">
        <f aca="false">+L23+L37+L51+L52</f>
        <v>80</v>
      </c>
      <c r="M53" s="120" t="n">
        <f aca="false">+M23+M37+M51+M52</f>
        <v>472</v>
      </c>
      <c r="N53" s="120" t="n">
        <f aca="false">+N23+N37+N51+N52</f>
        <v>98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53" t="s">
        <v>0</v>
      </c>
      <c r="C1" s="54"/>
      <c r="D1" s="54"/>
      <c r="E1" s="54"/>
      <c r="F1" s="54"/>
      <c r="G1" s="55"/>
      <c r="H1" s="55"/>
      <c r="I1" s="56"/>
      <c r="J1" s="57"/>
      <c r="K1" s="57"/>
      <c r="L1" s="57"/>
      <c r="M1" s="57"/>
      <c r="N1" s="57"/>
    </row>
    <row r="2" customFormat="false" ht="15" hidden="false" customHeight="false" outlineLevel="0" collapsed="false">
      <c r="B2" s="58" t="s">
        <v>54</v>
      </c>
      <c r="C2" s="59"/>
      <c r="D2" s="59"/>
      <c r="E2" s="59"/>
      <c r="F2" s="95" t="s">
        <v>70</v>
      </c>
      <c r="G2" s="59"/>
      <c r="H2" s="60"/>
      <c r="I2" s="61"/>
      <c r="J2" s="57"/>
      <c r="K2" s="57"/>
      <c r="L2" s="57"/>
      <c r="M2" s="57"/>
      <c r="N2" s="57"/>
    </row>
    <row r="3" customFormat="false" ht="12.75" hidden="false" customHeight="false" outlineLevel="0" collapsed="false">
      <c r="B3" s="58" t="s">
        <v>42</v>
      </c>
      <c r="C3" s="62" t="s">
        <v>56</v>
      </c>
      <c r="D3" s="62"/>
      <c r="E3" s="62"/>
      <c r="F3" s="62"/>
      <c r="G3" s="62"/>
      <c r="H3" s="62"/>
      <c r="I3" s="62"/>
    </row>
    <row r="4" customFormat="false" ht="12.75" hidden="false" customHeight="false" outlineLevel="0" collapsed="false">
      <c r="B4" s="63" t="s">
        <v>44</v>
      </c>
      <c r="C4" s="64"/>
      <c r="D4" s="65" t="n">
        <v>44926</v>
      </c>
      <c r="E4" s="66"/>
      <c r="F4" s="66"/>
      <c r="G4" s="67"/>
      <c r="H4" s="67"/>
      <c r="I4" s="68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96" t="s">
        <v>6</v>
      </c>
      <c r="C7" s="96"/>
      <c r="D7" s="96"/>
      <c r="E7" s="96"/>
      <c r="F7" s="96" t="s">
        <v>7</v>
      </c>
      <c r="G7" s="96"/>
      <c r="H7" s="96"/>
      <c r="I7" s="96"/>
      <c r="J7" s="96"/>
      <c r="K7" s="96" t="s">
        <v>8</v>
      </c>
      <c r="L7" s="96"/>
      <c r="M7" s="96"/>
      <c r="N7" s="96"/>
    </row>
    <row r="8" customFormat="false" ht="15" hidden="false" customHeight="true" outlineLevel="0" collapsed="false">
      <c r="B8" s="96"/>
      <c r="C8" s="96"/>
      <c r="D8" s="96"/>
      <c r="E8" s="96"/>
      <c r="F8" s="96" t="s">
        <v>9</v>
      </c>
      <c r="G8" s="96"/>
      <c r="H8" s="96"/>
      <c r="I8" s="96" t="s">
        <v>10</v>
      </c>
      <c r="J8" s="96" t="s">
        <v>11</v>
      </c>
      <c r="K8" s="96" t="s">
        <v>12</v>
      </c>
      <c r="L8" s="96" t="s">
        <v>13</v>
      </c>
      <c r="M8" s="96" t="s">
        <v>11</v>
      </c>
      <c r="N8" s="96" t="s">
        <v>14</v>
      </c>
    </row>
    <row r="9" customFormat="false" ht="24" hidden="false" customHeight="false" outlineLevel="0" collapsed="false">
      <c r="B9" s="96"/>
      <c r="C9" s="96"/>
      <c r="D9" s="96"/>
      <c r="E9" s="96"/>
      <c r="F9" s="96" t="s">
        <v>15</v>
      </c>
      <c r="G9" s="96" t="s">
        <v>16</v>
      </c>
      <c r="H9" s="96" t="s">
        <v>17</v>
      </c>
      <c r="I9" s="96"/>
      <c r="J9" s="96"/>
      <c r="K9" s="96"/>
      <c r="L9" s="96"/>
      <c r="M9" s="96"/>
      <c r="N9" s="96"/>
    </row>
    <row r="10" customFormat="false" ht="12.75" hidden="false" customHeight="false" outlineLevel="0" collapsed="false">
      <c r="B10" s="97"/>
      <c r="C10" s="98"/>
      <c r="D10" s="99"/>
      <c r="E10" s="100" t="n">
        <v>13</v>
      </c>
      <c r="F10" s="101" t="n">
        <v>103</v>
      </c>
      <c r="G10" s="101" t="n">
        <v>0</v>
      </c>
      <c r="H10" s="102" t="n">
        <v>103</v>
      </c>
      <c r="I10" s="101" t="n">
        <v>0</v>
      </c>
      <c r="J10" s="102" t="n">
        <v>103</v>
      </c>
      <c r="K10" s="136" t="n">
        <v>108</v>
      </c>
      <c r="L10" s="136" t="n">
        <v>9</v>
      </c>
      <c r="M10" s="137" t="n">
        <v>117</v>
      </c>
      <c r="N10" s="136" t="n">
        <v>9</v>
      </c>
    </row>
    <row r="11" customFormat="false" ht="12.75" hidden="false" customHeight="false" outlineLevel="0" collapsed="false">
      <c r="B11" s="105" t="s">
        <v>18</v>
      </c>
      <c r="C11" s="106" t="s">
        <v>19</v>
      </c>
      <c r="D11" s="99"/>
      <c r="E11" s="100" t="n">
        <v>12</v>
      </c>
      <c r="F11" s="101" t="n">
        <v>2</v>
      </c>
      <c r="G11" s="101" t="n">
        <v>0</v>
      </c>
      <c r="H11" s="102" t="n">
        <v>2</v>
      </c>
      <c r="I11" s="101" t="n">
        <v>0</v>
      </c>
      <c r="J11" s="102" t="n">
        <v>2</v>
      </c>
      <c r="K11" s="136" t="n">
        <v>0</v>
      </c>
      <c r="L11" s="136" t="n">
        <v>0</v>
      </c>
      <c r="M11" s="137" t="n">
        <v>0</v>
      </c>
      <c r="N11" s="136" t="n">
        <v>0</v>
      </c>
    </row>
    <row r="12" customFormat="false" ht="12.75" hidden="false" customHeight="false" outlineLevel="0" collapsed="false">
      <c r="B12" s="105" t="s">
        <v>20</v>
      </c>
      <c r="C12" s="107"/>
      <c r="D12" s="108" t="s">
        <v>21</v>
      </c>
      <c r="E12" s="100" t="n">
        <v>11</v>
      </c>
      <c r="F12" s="101" t="n">
        <v>8</v>
      </c>
      <c r="G12" s="101" t="n">
        <v>0</v>
      </c>
      <c r="H12" s="102" t="n">
        <v>8</v>
      </c>
      <c r="I12" s="101" t="n">
        <v>0</v>
      </c>
      <c r="J12" s="102" t="n">
        <v>8</v>
      </c>
      <c r="K12" s="136" t="n">
        <v>0</v>
      </c>
      <c r="L12" s="136" t="n">
        <v>0</v>
      </c>
      <c r="M12" s="137" t="n">
        <v>0</v>
      </c>
      <c r="N12" s="136" t="n">
        <v>0</v>
      </c>
    </row>
    <row r="13" customFormat="false" ht="12.75" hidden="false" customHeight="false" outlineLevel="0" collapsed="false">
      <c r="B13" s="105" t="s">
        <v>18</v>
      </c>
      <c r="C13" s="106"/>
      <c r="D13" s="108" t="s">
        <v>22</v>
      </c>
      <c r="E13" s="100" t="n">
        <v>10</v>
      </c>
      <c r="F13" s="101" t="n">
        <v>13</v>
      </c>
      <c r="G13" s="101" t="n">
        <v>0</v>
      </c>
      <c r="H13" s="102" t="n">
        <v>13</v>
      </c>
      <c r="I13" s="101" t="n">
        <v>0</v>
      </c>
      <c r="J13" s="102" t="n">
        <v>13</v>
      </c>
      <c r="K13" s="136" t="n">
        <v>0</v>
      </c>
      <c r="L13" s="136" t="n">
        <v>0</v>
      </c>
      <c r="M13" s="137" t="n">
        <v>0</v>
      </c>
      <c r="N13" s="136" t="n">
        <v>0</v>
      </c>
    </row>
    <row r="14" customFormat="false" ht="12.75" hidden="false" customHeight="false" outlineLevel="0" collapsed="false">
      <c r="B14" s="105" t="s">
        <v>23</v>
      </c>
      <c r="C14" s="106"/>
      <c r="D14" s="108" t="s">
        <v>24</v>
      </c>
      <c r="E14" s="100" t="n">
        <v>9</v>
      </c>
      <c r="F14" s="101" t="n">
        <v>5</v>
      </c>
      <c r="G14" s="101" t="n">
        <v>0</v>
      </c>
      <c r="H14" s="102" t="n">
        <v>5</v>
      </c>
      <c r="I14" s="101" t="n">
        <v>0</v>
      </c>
      <c r="J14" s="102" t="n">
        <v>5</v>
      </c>
      <c r="K14" s="136" t="n">
        <v>0</v>
      </c>
      <c r="L14" s="136" t="n">
        <v>0</v>
      </c>
      <c r="M14" s="137" t="n">
        <v>0</v>
      </c>
      <c r="N14" s="136" t="n">
        <v>0</v>
      </c>
    </row>
    <row r="15" customFormat="false" ht="12.75" hidden="false" customHeight="false" outlineLevel="0" collapsed="false">
      <c r="B15" s="105" t="s">
        <v>25</v>
      </c>
      <c r="C15" s="106" t="s">
        <v>26</v>
      </c>
      <c r="D15" s="108" t="s">
        <v>27</v>
      </c>
      <c r="E15" s="100" t="n">
        <v>8</v>
      </c>
      <c r="F15" s="101" t="n">
        <v>20</v>
      </c>
      <c r="G15" s="101" t="n">
        <v>0</v>
      </c>
      <c r="H15" s="102" t="n">
        <v>20</v>
      </c>
      <c r="I15" s="101" t="n">
        <v>0</v>
      </c>
      <c r="J15" s="102" t="n">
        <v>20</v>
      </c>
      <c r="K15" s="136" t="n">
        <v>0</v>
      </c>
      <c r="L15" s="136" t="n">
        <v>0</v>
      </c>
      <c r="M15" s="137" t="n">
        <v>0</v>
      </c>
      <c r="N15" s="136" t="n">
        <v>0</v>
      </c>
    </row>
    <row r="16" customFormat="false" ht="12.75" hidden="false" customHeight="false" outlineLevel="0" collapsed="false">
      <c r="B16" s="105" t="s">
        <v>21</v>
      </c>
      <c r="C16" s="106"/>
      <c r="D16" s="108" t="s">
        <v>28</v>
      </c>
      <c r="E16" s="100" t="n">
        <v>7</v>
      </c>
      <c r="F16" s="101" t="n">
        <v>12</v>
      </c>
      <c r="G16" s="101" t="n">
        <v>0</v>
      </c>
      <c r="H16" s="102" t="n">
        <v>12</v>
      </c>
      <c r="I16" s="101" t="n">
        <v>0</v>
      </c>
      <c r="J16" s="102" t="n">
        <v>12</v>
      </c>
      <c r="K16" s="136" t="n">
        <v>0</v>
      </c>
      <c r="L16" s="136" t="n">
        <v>0</v>
      </c>
      <c r="M16" s="137" t="n">
        <v>0</v>
      </c>
      <c r="N16" s="136" t="n">
        <v>0</v>
      </c>
    </row>
    <row r="17" customFormat="false" ht="12.75" hidden="false" customHeight="false" outlineLevel="0" collapsed="false">
      <c r="B17" s="105" t="s">
        <v>29</v>
      </c>
      <c r="C17" s="107"/>
      <c r="D17" s="108" t="s">
        <v>25</v>
      </c>
      <c r="E17" s="100" t="n">
        <v>6</v>
      </c>
      <c r="F17" s="101" t="n">
        <v>8</v>
      </c>
      <c r="G17" s="101" t="n">
        <v>0</v>
      </c>
      <c r="H17" s="102" t="n">
        <v>8</v>
      </c>
      <c r="I17" s="101" t="n">
        <v>0</v>
      </c>
      <c r="J17" s="102" t="n">
        <v>8</v>
      </c>
      <c r="K17" s="136" t="n">
        <v>0</v>
      </c>
      <c r="L17" s="136" t="n">
        <v>0</v>
      </c>
      <c r="M17" s="137" t="n">
        <v>0</v>
      </c>
      <c r="N17" s="136" t="n">
        <v>0</v>
      </c>
    </row>
    <row r="18" customFormat="false" ht="12.75" hidden="false" customHeight="false" outlineLevel="0" collapsed="false">
      <c r="B18" s="105" t="s">
        <v>18</v>
      </c>
      <c r="C18" s="106"/>
      <c r="D18" s="108" t="s">
        <v>30</v>
      </c>
      <c r="E18" s="100" t="n">
        <v>5</v>
      </c>
      <c r="F18" s="101" t="n">
        <v>6</v>
      </c>
      <c r="G18" s="101" t="n">
        <v>0</v>
      </c>
      <c r="H18" s="102" t="n">
        <v>6</v>
      </c>
      <c r="I18" s="101" t="n">
        <v>0</v>
      </c>
      <c r="J18" s="102" t="n">
        <v>6</v>
      </c>
      <c r="K18" s="136" t="n">
        <v>0</v>
      </c>
      <c r="L18" s="136" t="n">
        <v>0</v>
      </c>
      <c r="M18" s="137" t="n">
        <v>0</v>
      </c>
      <c r="N18" s="136" t="n">
        <v>0</v>
      </c>
    </row>
    <row r="19" customFormat="false" ht="12.75" hidden="false" customHeight="false" outlineLevel="0" collapsed="false">
      <c r="B19" s="105"/>
      <c r="C19" s="106"/>
      <c r="D19" s="108" t="s">
        <v>28</v>
      </c>
      <c r="E19" s="100" t="n">
        <v>4</v>
      </c>
      <c r="F19" s="101" t="n">
        <v>5</v>
      </c>
      <c r="G19" s="101" t="n">
        <v>0</v>
      </c>
      <c r="H19" s="102" t="n">
        <v>5</v>
      </c>
      <c r="I19" s="101" t="n">
        <v>0</v>
      </c>
      <c r="J19" s="102" t="n">
        <v>5</v>
      </c>
      <c r="K19" s="136" t="n">
        <v>0</v>
      </c>
      <c r="L19" s="136" t="n">
        <v>1</v>
      </c>
      <c r="M19" s="137" t="n">
        <v>0</v>
      </c>
      <c r="N19" s="136" t="n">
        <v>3</v>
      </c>
    </row>
    <row r="20" customFormat="false" ht="12.75" hidden="false" customHeight="false" outlineLevel="0" collapsed="false">
      <c r="B20" s="105"/>
      <c r="C20" s="106" t="s">
        <v>18</v>
      </c>
      <c r="D20" s="99"/>
      <c r="E20" s="100" t="n">
        <v>3</v>
      </c>
      <c r="F20" s="101" t="n">
        <v>0</v>
      </c>
      <c r="G20" s="101" t="n">
        <v>0</v>
      </c>
      <c r="H20" s="102" t="n">
        <v>0</v>
      </c>
      <c r="I20" s="101" t="n">
        <v>0</v>
      </c>
      <c r="J20" s="102" t="n">
        <v>0</v>
      </c>
      <c r="K20" s="136" t="n">
        <v>0</v>
      </c>
      <c r="L20" s="136" t="n">
        <v>0</v>
      </c>
      <c r="M20" s="137" t="n">
        <v>0</v>
      </c>
      <c r="N20" s="136" t="n">
        <v>0</v>
      </c>
    </row>
    <row r="21" customFormat="false" ht="12.75" hidden="false" customHeight="false" outlineLevel="0" collapsed="false">
      <c r="B21" s="105"/>
      <c r="C21" s="106"/>
      <c r="D21" s="99"/>
      <c r="E21" s="100" t="n">
        <v>2</v>
      </c>
      <c r="F21" s="101" t="n">
        <v>0</v>
      </c>
      <c r="G21" s="101" t="n">
        <v>17</v>
      </c>
      <c r="H21" s="102" t="n">
        <v>17</v>
      </c>
      <c r="I21" s="101" t="n">
        <v>0</v>
      </c>
      <c r="J21" s="102" t="n">
        <v>17</v>
      </c>
      <c r="K21" s="136" t="n">
        <v>0</v>
      </c>
      <c r="L21" s="136" t="n">
        <v>0</v>
      </c>
      <c r="M21" s="137" t="n">
        <v>0</v>
      </c>
      <c r="N21" s="136" t="n">
        <v>0</v>
      </c>
    </row>
    <row r="22" customFormat="false" ht="12.75" hidden="false" customHeight="false" outlineLevel="0" collapsed="false">
      <c r="B22" s="109"/>
      <c r="C22" s="107"/>
      <c r="D22" s="99"/>
      <c r="E22" s="97" t="n">
        <v>1</v>
      </c>
      <c r="F22" s="101" t="n">
        <v>0</v>
      </c>
      <c r="G22" s="101" t="n">
        <v>6</v>
      </c>
      <c r="H22" s="102" t="n">
        <v>6</v>
      </c>
      <c r="I22" s="101" t="n">
        <v>14</v>
      </c>
      <c r="J22" s="102" t="n">
        <v>20</v>
      </c>
      <c r="K22" s="136" t="n">
        <v>0</v>
      </c>
      <c r="L22" s="136" t="n">
        <v>0</v>
      </c>
      <c r="M22" s="137" t="n">
        <v>0</v>
      </c>
      <c r="N22" s="136" t="n">
        <v>0</v>
      </c>
    </row>
    <row r="23" customFormat="false" ht="15" hidden="false" customHeight="true" outlineLevel="0" collapsed="false">
      <c r="B23" s="100" t="s">
        <v>31</v>
      </c>
      <c r="C23" s="100"/>
      <c r="D23" s="100"/>
      <c r="E23" s="100"/>
      <c r="F23" s="102" t="n">
        <v>182</v>
      </c>
      <c r="G23" s="102" t="n">
        <v>23</v>
      </c>
      <c r="H23" s="110" t="n">
        <v>205</v>
      </c>
      <c r="I23" s="102" t="n">
        <v>14</v>
      </c>
      <c r="J23" s="110" t="n">
        <v>219</v>
      </c>
      <c r="K23" s="111" t="n">
        <v>108</v>
      </c>
      <c r="L23" s="111" t="n">
        <v>10</v>
      </c>
      <c r="M23" s="102" t="n">
        <v>118</v>
      </c>
      <c r="N23" s="102" t="n">
        <v>12</v>
      </c>
    </row>
    <row r="24" customFormat="false" ht="12.75" hidden="false" customHeight="false" outlineLevel="0" collapsed="false">
      <c r="B24" s="105"/>
      <c r="C24" s="105"/>
      <c r="D24" s="112"/>
      <c r="E24" s="109" t="n">
        <v>13</v>
      </c>
      <c r="F24" s="101" t="n">
        <v>350</v>
      </c>
      <c r="G24" s="101" t="n">
        <v>0</v>
      </c>
      <c r="H24" s="102" t="n">
        <v>350</v>
      </c>
      <c r="I24" s="101" t="n">
        <v>0</v>
      </c>
      <c r="J24" s="102" t="n">
        <v>350</v>
      </c>
      <c r="K24" s="136" t="n">
        <v>187</v>
      </c>
      <c r="L24" s="136" t="n">
        <v>40</v>
      </c>
      <c r="M24" s="138" t="n">
        <v>227</v>
      </c>
      <c r="N24" s="103" t="n">
        <v>50</v>
      </c>
    </row>
    <row r="25" customFormat="false" ht="12.75" hidden="false" customHeight="false" outlineLevel="0" collapsed="false">
      <c r="B25" s="105"/>
      <c r="C25" s="105" t="s">
        <v>19</v>
      </c>
      <c r="D25" s="112"/>
      <c r="E25" s="100" t="n">
        <v>12</v>
      </c>
      <c r="F25" s="101" t="n">
        <v>3</v>
      </c>
      <c r="G25" s="101" t="n">
        <v>0</v>
      </c>
      <c r="H25" s="102" t="n">
        <v>3</v>
      </c>
      <c r="I25" s="101" t="n">
        <v>0</v>
      </c>
      <c r="J25" s="102" t="n">
        <v>3</v>
      </c>
      <c r="K25" s="136" t="n">
        <v>0</v>
      </c>
      <c r="L25" s="136" t="n">
        <v>0</v>
      </c>
      <c r="M25" s="138" t="n">
        <v>0</v>
      </c>
      <c r="N25" s="103" t="n">
        <v>0</v>
      </c>
    </row>
    <row r="26" customFormat="false" ht="12.75" hidden="false" customHeight="false" outlineLevel="0" collapsed="false">
      <c r="B26" s="105" t="s">
        <v>29</v>
      </c>
      <c r="C26" s="109"/>
      <c r="D26" s="112"/>
      <c r="E26" s="100" t="n">
        <v>11</v>
      </c>
      <c r="F26" s="101" t="n">
        <v>6</v>
      </c>
      <c r="G26" s="101" t="n">
        <v>0</v>
      </c>
      <c r="H26" s="102" t="n">
        <v>6</v>
      </c>
      <c r="I26" s="101" t="n">
        <v>0</v>
      </c>
      <c r="J26" s="102" t="n">
        <v>6</v>
      </c>
      <c r="K26" s="136" t="n">
        <v>0</v>
      </c>
      <c r="L26" s="136" t="n">
        <v>0</v>
      </c>
      <c r="M26" s="138" t="n">
        <v>0</v>
      </c>
      <c r="N26" s="103" t="n">
        <v>0</v>
      </c>
    </row>
    <row r="27" customFormat="false" ht="12.75" hidden="false" customHeight="false" outlineLevel="0" collapsed="false">
      <c r="B27" s="105" t="s">
        <v>32</v>
      </c>
      <c r="C27" s="105"/>
      <c r="D27" s="112" t="s">
        <v>33</v>
      </c>
      <c r="E27" s="100" t="n">
        <v>10</v>
      </c>
      <c r="F27" s="101" t="n">
        <v>10</v>
      </c>
      <c r="G27" s="101" t="n">
        <v>0</v>
      </c>
      <c r="H27" s="102" t="n">
        <v>10</v>
      </c>
      <c r="I27" s="101" t="n">
        <v>0</v>
      </c>
      <c r="J27" s="102" t="n">
        <v>10</v>
      </c>
      <c r="K27" s="136" t="n">
        <v>1</v>
      </c>
      <c r="L27" s="136" t="n">
        <v>0</v>
      </c>
      <c r="M27" s="138" t="n">
        <v>1</v>
      </c>
      <c r="N27" s="103" t="n">
        <v>0</v>
      </c>
    </row>
    <row r="28" customFormat="false" ht="12.75" hidden="false" customHeight="false" outlineLevel="0" collapsed="false">
      <c r="B28" s="105" t="s">
        <v>19</v>
      </c>
      <c r="C28" s="105"/>
      <c r="D28" s="112" t="s">
        <v>32</v>
      </c>
      <c r="E28" s="100" t="n">
        <v>9</v>
      </c>
      <c r="F28" s="101" t="n">
        <v>22</v>
      </c>
      <c r="G28" s="101" t="n">
        <v>0</v>
      </c>
      <c r="H28" s="102" t="n">
        <v>22</v>
      </c>
      <c r="I28" s="101" t="n">
        <v>0</v>
      </c>
      <c r="J28" s="102" t="n">
        <v>22</v>
      </c>
      <c r="K28" s="136" t="n">
        <v>0</v>
      </c>
      <c r="L28" s="136" t="n">
        <v>0</v>
      </c>
      <c r="M28" s="138" t="n">
        <v>0</v>
      </c>
      <c r="N28" s="103" t="n">
        <v>0</v>
      </c>
    </row>
    <row r="29" customFormat="false" ht="12.75" hidden="false" customHeight="false" outlineLevel="0" collapsed="false">
      <c r="B29" s="105" t="s">
        <v>20</v>
      </c>
      <c r="C29" s="105" t="s">
        <v>26</v>
      </c>
      <c r="D29" s="112" t="s">
        <v>34</v>
      </c>
      <c r="E29" s="100" t="n">
        <v>8</v>
      </c>
      <c r="F29" s="101" t="n">
        <v>4</v>
      </c>
      <c r="G29" s="101" t="n">
        <v>0</v>
      </c>
      <c r="H29" s="102" t="n">
        <v>4</v>
      </c>
      <c r="I29" s="101" t="n">
        <v>0</v>
      </c>
      <c r="J29" s="102" t="n">
        <v>4</v>
      </c>
      <c r="K29" s="136" t="n">
        <v>0</v>
      </c>
      <c r="L29" s="136" t="n">
        <v>0</v>
      </c>
      <c r="M29" s="138" t="n">
        <v>0</v>
      </c>
      <c r="N29" s="103" t="n">
        <v>0</v>
      </c>
    </row>
    <row r="30" customFormat="false" ht="12.75" hidden="false" customHeight="false" outlineLevel="0" collapsed="false">
      <c r="B30" s="105" t="s">
        <v>25</v>
      </c>
      <c r="C30" s="105"/>
      <c r="D30" s="112" t="s">
        <v>25</v>
      </c>
      <c r="E30" s="100" t="n">
        <v>7</v>
      </c>
      <c r="F30" s="101" t="n">
        <v>37</v>
      </c>
      <c r="G30" s="101" t="n">
        <v>0</v>
      </c>
      <c r="H30" s="102" t="n">
        <v>37</v>
      </c>
      <c r="I30" s="101" t="n">
        <v>0</v>
      </c>
      <c r="J30" s="102" t="n">
        <v>37</v>
      </c>
      <c r="K30" s="136" t="n">
        <v>0</v>
      </c>
      <c r="L30" s="136" t="n">
        <v>0</v>
      </c>
      <c r="M30" s="138" t="n">
        <v>0</v>
      </c>
      <c r="N30" s="103" t="n">
        <v>0</v>
      </c>
    </row>
    <row r="31" customFormat="false" ht="12.75" hidden="false" customHeight="false" outlineLevel="0" collapsed="false">
      <c r="B31" s="105" t="s">
        <v>19</v>
      </c>
      <c r="C31" s="105"/>
      <c r="D31" s="112" t="s">
        <v>30</v>
      </c>
      <c r="E31" s="100" t="n">
        <v>6</v>
      </c>
      <c r="F31" s="101" t="n">
        <v>7</v>
      </c>
      <c r="G31" s="101" t="n">
        <v>0</v>
      </c>
      <c r="H31" s="102" t="n">
        <v>7</v>
      </c>
      <c r="I31" s="101" t="n">
        <v>0</v>
      </c>
      <c r="J31" s="102" t="n">
        <v>7</v>
      </c>
      <c r="K31" s="136" t="n">
        <v>0</v>
      </c>
      <c r="L31" s="136" t="n">
        <v>0</v>
      </c>
      <c r="M31" s="138" t="n">
        <v>0</v>
      </c>
      <c r="N31" s="103" t="n">
        <v>0</v>
      </c>
    </row>
    <row r="32" customFormat="false" ht="12.75" hidden="false" customHeight="false" outlineLevel="0" collapsed="false">
      <c r="B32" s="105" t="s">
        <v>30</v>
      </c>
      <c r="C32" s="97"/>
      <c r="D32" s="112"/>
      <c r="E32" s="100" t="n">
        <v>5</v>
      </c>
      <c r="F32" s="101" t="n">
        <v>12</v>
      </c>
      <c r="G32" s="101" t="n">
        <v>0</v>
      </c>
      <c r="H32" s="102" t="n">
        <v>12</v>
      </c>
      <c r="I32" s="101" t="n">
        <v>0</v>
      </c>
      <c r="J32" s="102" t="n">
        <v>12</v>
      </c>
      <c r="K32" s="136" t="n">
        <v>0</v>
      </c>
      <c r="L32" s="136" t="n">
        <v>0</v>
      </c>
      <c r="M32" s="138" t="n">
        <v>0</v>
      </c>
      <c r="N32" s="103" t="n">
        <v>0</v>
      </c>
    </row>
    <row r="33" customFormat="false" ht="12.75" hidden="false" customHeight="false" outlineLevel="0" collapsed="false">
      <c r="B33" s="105"/>
      <c r="C33" s="105"/>
      <c r="D33" s="112"/>
      <c r="E33" s="100" t="n">
        <v>4</v>
      </c>
      <c r="F33" s="101" t="n">
        <v>1</v>
      </c>
      <c r="G33" s="101" t="n">
        <v>0</v>
      </c>
      <c r="H33" s="102" t="n">
        <v>1</v>
      </c>
      <c r="I33" s="101" t="n">
        <v>0</v>
      </c>
      <c r="J33" s="102" t="n">
        <v>1</v>
      </c>
      <c r="K33" s="136" t="n">
        <v>0</v>
      </c>
      <c r="L33" s="136" t="n">
        <v>0</v>
      </c>
      <c r="M33" s="138" t="n">
        <v>0</v>
      </c>
      <c r="N33" s="103" t="n">
        <v>0</v>
      </c>
    </row>
    <row r="34" customFormat="false" ht="12.75" hidden="false" customHeight="false" outlineLevel="0" collapsed="false">
      <c r="B34" s="105"/>
      <c r="C34" s="105" t="s">
        <v>18</v>
      </c>
      <c r="D34" s="112"/>
      <c r="E34" s="100" t="n">
        <v>3</v>
      </c>
      <c r="F34" s="101" t="n">
        <v>0</v>
      </c>
      <c r="G34" s="101" t="n">
        <v>0</v>
      </c>
      <c r="H34" s="102" t="n">
        <v>0</v>
      </c>
      <c r="I34" s="101" t="n">
        <v>0</v>
      </c>
      <c r="J34" s="102" t="n">
        <v>0</v>
      </c>
      <c r="K34" s="136" t="n">
        <v>1</v>
      </c>
      <c r="L34" s="136" t="n">
        <v>0</v>
      </c>
      <c r="M34" s="138" t="n">
        <v>1</v>
      </c>
      <c r="N34" s="103" t="n">
        <v>0</v>
      </c>
    </row>
    <row r="35" customFormat="false" ht="12.75" hidden="false" customHeight="false" outlineLevel="0" collapsed="false">
      <c r="B35" s="105"/>
      <c r="C35" s="105"/>
      <c r="D35" s="112"/>
      <c r="E35" s="100" t="n">
        <v>2</v>
      </c>
      <c r="F35" s="101" t="n">
        <v>0</v>
      </c>
      <c r="G35" s="101" t="n">
        <v>12</v>
      </c>
      <c r="H35" s="102" t="n">
        <v>12</v>
      </c>
      <c r="I35" s="101" t="n">
        <v>0</v>
      </c>
      <c r="J35" s="102" t="n">
        <v>12</v>
      </c>
      <c r="K35" s="136" t="n">
        <v>0</v>
      </c>
      <c r="L35" s="136" t="n">
        <v>0</v>
      </c>
      <c r="M35" s="138" t="n">
        <v>0</v>
      </c>
      <c r="N35" s="103" t="n">
        <v>0</v>
      </c>
    </row>
    <row r="36" customFormat="false" ht="12.75" hidden="false" customHeight="false" outlineLevel="0" collapsed="false">
      <c r="B36" s="109"/>
      <c r="C36" s="109"/>
      <c r="D36" s="112"/>
      <c r="E36" s="97" t="n">
        <v>1</v>
      </c>
      <c r="F36" s="101" t="n">
        <v>0</v>
      </c>
      <c r="G36" s="101" t="n">
        <v>23</v>
      </c>
      <c r="H36" s="102" t="n">
        <v>23</v>
      </c>
      <c r="I36" s="101" t="n">
        <v>56</v>
      </c>
      <c r="J36" s="102" t="n">
        <v>79</v>
      </c>
      <c r="K36" s="136" t="n">
        <v>0</v>
      </c>
      <c r="L36" s="136" t="n">
        <v>1</v>
      </c>
      <c r="M36" s="138" t="n">
        <v>1</v>
      </c>
      <c r="N36" s="103" t="n">
        <v>1</v>
      </c>
    </row>
    <row r="37" customFormat="false" ht="15" hidden="false" customHeight="true" outlineLevel="0" collapsed="false">
      <c r="B37" s="140" t="s">
        <v>35</v>
      </c>
      <c r="C37" s="140"/>
      <c r="D37" s="140"/>
      <c r="E37" s="140"/>
      <c r="F37" s="111" t="n">
        <v>452</v>
      </c>
      <c r="G37" s="102" t="n">
        <v>35</v>
      </c>
      <c r="H37" s="114" t="n">
        <v>487</v>
      </c>
      <c r="I37" s="115" t="n">
        <v>56</v>
      </c>
      <c r="J37" s="110" t="n">
        <v>543</v>
      </c>
      <c r="K37" s="111" t="n">
        <v>189</v>
      </c>
      <c r="L37" s="102" t="n">
        <v>41</v>
      </c>
      <c r="M37" s="110" t="n">
        <v>230</v>
      </c>
      <c r="N37" s="111" t="n">
        <v>51</v>
      </c>
    </row>
    <row r="38" customFormat="false" ht="12.75" hidden="false" customHeight="false" outlineLevel="0" collapsed="false">
      <c r="B38" s="97"/>
      <c r="C38" s="97"/>
      <c r="D38" s="116"/>
      <c r="E38" s="100" t="n">
        <v>13</v>
      </c>
      <c r="F38" s="101" t="n">
        <v>2</v>
      </c>
      <c r="G38" s="101" t="n">
        <v>0</v>
      </c>
      <c r="H38" s="102" t="n">
        <v>2</v>
      </c>
      <c r="I38" s="101" t="n">
        <v>0</v>
      </c>
      <c r="J38" s="102" t="n">
        <v>2</v>
      </c>
      <c r="K38" s="103" t="n">
        <v>3</v>
      </c>
      <c r="L38" s="103" t="n">
        <v>7</v>
      </c>
      <c r="M38" s="138" t="n">
        <v>10</v>
      </c>
      <c r="N38" s="103" t="n">
        <v>8</v>
      </c>
    </row>
    <row r="39" customFormat="false" ht="12.75" hidden="false" customHeight="false" outlineLevel="0" collapsed="false">
      <c r="B39" s="105" t="s">
        <v>18</v>
      </c>
      <c r="C39" s="105" t="s">
        <v>19</v>
      </c>
      <c r="D39" s="112" t="s">
        <v>36</v>
      </c>
      <c r="E39" s="100" t="n">
        <v>12</v>
      </c>
      <c r="F39" s="101" t="n">
        <v>0</v>
      </c>
      <c r="G39" s="101" t="n">
        <v>0</v>
      </c>
      <c r="H39" s="102" t="n">
        <v>0</v>
      </c>
      <c r="I39" s="101" t="n">
        <v>0</v>
      </c>
      <c r="J39" s="102" t="n">
        <v>0</v>
      </c>
      <c r="K39" s="103" t="n">
        <v>0</v>
      </c>
      <c r="L39" s="103" t="n">
        <v>0</v>
      </c>
      <c r="M39" s="138" t="n">
        <v>0</v>
      </c>
      <c r="N39" s="103" t="n">
        <v>0</v>
      </c>
    </row>
    <row r="40" customFormat="false" ht="12.75" hidden="false" customHeight="false" outlineLevel="0" collapsed="false">
      <c r="B40" s="105" t="s">
        <v>22</v>
      </c>
      <c r="C40" s="105"/>
      <c r="D40" s="112" t="s">
        <v>22</v>
      </c>
      <c r="E40" s="100" t="n">
        <v>11</v>
      </c>
      <c r="F40" s="101" t="n">
        <v>0</v>
      </c>
      <c r="G40" s="101" t="n">
        <v>0</v>
      </c>
      <c r="H40" s="102" t="n">
        <v>0</v>
      </c>
      <c r="I40" s="101" t="n">
        <v>0</v>
      </c>
      <c r="J40" s="102" t="n">
        <v>0</v>
      </c>
      <c r="K40" s="103" t="n">
        <v>0</v>
      </c>
      <c r="L40" s="103" t="n">
        <v>0</v>
      </c>
      <c r="M40" s="138" t="n">
        <v>0</v>
      </c>
      <c r="N40" s="103" t="n">
        <v>0</v>
      </c>
    </row>
    <row r="41" customFormat="false" ht="12.75" hidden="false" customHeight="false" outlineLevel="0" collapsed="false">
      <c r="B41" s="105" t="s">
        <v>37</v>
      </c>
      <c r="C41" s="97"/>
      <c r="D41" s="112" t="s">
        <v>20</v>
      </c>
      <c r="E41" s="100" t="n">
        <v>10</v>
      </c>
      <c r="F41" s="101" t="n">
        <v>0</v>
      </c>
      <c r="G41" s="101" t="n">
        <v>0</v>
      </c>
      <c r="H41" s="102" t="n">
        <v>0</v>
      </c>
      <c r="I41" s="101" t="n">
        <v>0</v>
      </c>
      <c r="J41" s="102" t="n">
        <v>0</v>
      </c>
      <c r="K41" s="103" t="n">
        <v>0</v>
      </c>
      <c r="L41" s="103" t="n">
        <v>0</v>
      </c>
      <c r="M41" s="138" t="n">
        <v>0</v>
      </c>
      <c r="N41" s="103" t="n">
        <v>0</v>
      </c>
    </row>
    <row r="42" customFormat="false" ht="12.75" hidden="false" customHeight="false" outlineLevel="0" collapsed="false">
      <c r="B42" s="105" t="s">
        <v>25</v>
      </c>
      <c r="C42" s="105"/>
      <c r="D42" s="112" t="s">
        <v>34</v>
      </c>
      <c r="E42" s="100" t="n">
        <v>9</v>
      </c>
      <c r="F42" s="101" t="n">
        <v>0</v>
      </c>
      <c r="G42" s="101" t="n">
        <v>0</v>
      </c>
      <c r="H42" s="102" t="n">
        <v>0</v>
      </c>
      <c r="I42" s="101" t="n">
        <v>0</v>
      </c>
      <c r="J42" s="102" t="n">
        <v>0</v>
      </c>
      <c r="K42" s="103" t="n">
        <v>0</v>
      </c>
      <c r="L42" s="103" t="n">
        <v>0</v>
      </c>
      <c r="M42" s="138" t="n">
        <v>0</v>
      </c>
      <c r="N42" s="103" t="n">
        <v>0</v>
      </c>
    </row>
    <row r="43" customFormat="false" ht="12.75" hidden="false" customHeight="false" outlineLevel="0" collapsed="false">
      <c r="B43" s="105" t="s">
        <v>23</v>
      </c>
      <c r="C43" s="105" t="s">
        <v>26</v>
      </c>
      <c r="D43" s="112" t="s">
        <v>18</v>
      </c>
      <c r="E43" s="100" t="n">
        <v>8</v>
      </c>
      <c r="F43" s="101" t="n">
        <v>0</v>
      </c>
      <c r="G43" s="101" t="n">
        <v>0</v>
      </c>
      <c r="H43" s="102" t="n">
        <v>0</v>
      </c>
      <c r="I43" s="101" t="n">
        <v>0</v>
      </c>
      <c r="J43" s="102" t="n">
        <v>0</v>
      </c>
      <c r="K43" s="103" t="n">
        <v>0</v>
      </c>
      <c r="L43" s="103" t="n">
        <v>0</v>
      </c>
      <c r="M43" s="138" t="n">
        <v>0</v>
      </c>
      <c r="N43" s="103" t="n">
        <v>0</v>
      </c>
    </row>
    <row r="44" customFormat="false" ht="12.75" hidden="false" customHeight="false" outlineLevel="0" collapsed="false">
      <c r="B44" s="105" t="s">
        <v>25</v>
      </c>
      <c r="C44" s="105"/>
      <c r="D44" s="112" t="s">
        <v>33</v>
      </c>
      <c r="E44" s="100" t="n">
        <v>7</v>
      </c>
      <c r="F44" s="101" t="n">
        <v>0</v>
      </c>
      <c r="G44" s="101" t="n">
        <v>0</v>
      </c>
      <c r="H44" s="102" t="n">
        <v>0</v>
      </c>
      <c r="I44" s="101" t="n">
        <v>0</v>
      </c>
      <c r="J44" s="102" t="n">
        <v>0</v>
      </c>
      <c r="K44" s="103" t="n">
        <v>0</v>
      </c>
      <c r="L44" s="103" t="n">
        <v>0</v>
      </c>
      <c r="M44" s="138" t="n">
        <v>0</v>
      </c>
      <c r="N44" s="103" t="n">
        <v>0</v>
      </c>
    </row>
    <row r="45" customFormat="false" ht="12.75" hidden="false" customHeight="false" outlineLevel="0" collapsed="false">
      <c r="B45" s="105" t="s">
        <v>18</v>
      </c>
      <c r="C45" s="105"/>
      <c r="D45" s="112" t="s">
        <v>27</v>
      </c>
      <c r="E45" s="100" t="n">
        <v>6</v>
      </c>
      <c r="F45" s="101" t="n">
        <v>0</v>
      </c>
      <c r="G45" s="101" t="n">
        <v>0</v>
      </c>
      <c r="H45" s="102" t="n">
        <v>0</v>
      </c>
      <c r="I45" s="101" t="n">
        <v>0</v>
      </c>
      <c r="J45" s="102" t="n">
        <v>0</v>
      </c>
      <c r="K45" s="103" t="n">
        <v>0</v>
      </c>
      <c r="L45" s="103" t="n">
        <v>0</v>
      </c>
      <c r="M45" s="138" t="n">
        <v>0</v>
      </c>
      <c r="N45" s="103" t="n">
        <v>0</v>
      </c>
    </row>
    <row r="46" customFormat="false" ht="12.75" hidden="false" customHeight="false" outlineLevel="0" collapsed="false">
      <c r="B46" s="105" t="s">
        <v>28</v>
      </c>
      <c r="C46" s="97"/>
      <c r="D46" s="112" t="s">
        <v>20</v>
      </c>
      <c r="E46" s="100" t="n">
        <v>5</v>
      </c>
      <c r="F46" s="101" t="n">
        <v>0</v>
      </c>
      <c r="G46" s="101" t="n">
        <v>0</v>
      </c>
      <c r="H46" s="102" t="n">
        <v>0</v>
      </c>
      <c r="I46" s="101" t="n">
        <v>0</v>
      </c>
      <c r="J46" s="102" t="n">
        <v>0</v>
      </c>
      <c r="K46" s="103" t="n">
        <v>0</v>
      </c>
      <c r="L46" s="103" t="n">
        <v>0</v>
      </c>
      <c r="M46" s="138" t="n">
        <v>0</v>
      </c>
      <c r="N46" s="103" t="n">
        <v>0</v>
      </c>
    </row>
    <row r="47" customFormat="false" ht="12.75" hidden="false" customHeight="false" outlineLevel="0" collapsed="false">
      <c r="B47" s="105"/>
      <c r="C47" s="105"/>
      <c r="D47" s="112" t="s">
        <v>29</v>
      </c>
      <c r="E47" s="100" t="n">
        <v>4</v>
      </c>
      <c r="F47" s="101" t="n">
        <v>0</v>
      </c>
      <c r="G47" s="101" t="n">
        <v>0</v>
      </c>
      <c r="H47" s="102" t="n">
        <v>0</v>
      </c>
      <c r="I47" s="101" t="n">
        <v>0</v>
      </c>
      <c r="J47" s="102" t="n">
        <v>0</v>
      </c>
      <c r="K47" s="103" t="n">
        <v>0</v>
      </c>
      <c r="L47" s="103" t="n">
        <v>0</v>
      </c>
      <c r="M47" s="138" t="n">
        <v>0</v>
      </c>
      <c r="N47" s="103" t="n">
        <v>0</v>
      </c>
    </row>
    <row r="48" customFormat="false" ht="12.75" hidden="false" customHeight="false" outlineLevel="0" collapsed="false">
      <c r="B48" s="105"/>
      <c r="C48" s="105" t="s">
        <v>18</v>
      </c>
      <c r="D48" s="112" t="s">
        <v>18</v>
      </c>
      <c r="E48" s="100" t="n">
        <v>3</v>
      </c>
      <c r="F48" s="101" t="n">
        <v>0</v>
      </c>
      <c r="G48" s="101" t="n">
        <v>0</v>
      </c>
      <c r="H48" s="102" t="n">
        <v>0</v>
      </c>
      <c r="I48" s="101" t="n">
        <v>0</v>
      </c>
      <c r="J48" s="102" t="n">
        <v>0</v>
      </c>
      <c r="K48" s="103" t="n">
        <v>0</v>
      </c>
      <c r="L48" s="103" t="n">
        <v>0</v>
      </c>
      <c r="M48" s="138" t="n">
        <v>0</v>
      </c>
      <c r="N48" s="103" t="n">
        <v>0</v>
      </c>
    </row>
    <row r="49" customFormat="false" ht="12.75" hidden="false" customHeight="false" outlineLevel="0" collapsed="false">
      <c r="B49" s="105"/>
      <c r="C49" s="105"/>
      <c r="D49" s="112" t="s">
        <v>23</v>
      </c>
      <c r="E49" s="100" t="n">
        <v>2</v>
      </c>
      <c r="F49" s="101" t="n">
        <v>0</v>
      </c>
      <c r="G49" s="101" t="n">
        <v>0</v>
      </c>
      <c r="H49" s="102" t="n">
        <v>0</v>
      </c>
      <c r="I49" s="101" t="n">
        <v>0</v>
      </c>
      <c r="J49" s="102" t="n">
        <v>0</v>
      </c>
      <c r="K49" s="103" t="n">
        <v>0</v>
      </c>
      <c r="L49" s="103" t="n">
        <v>0</v>
      </c>
      <c r="M49" s="138" t="n">
        <v>0</v>
      </c>
      <c r="N49" s="103" t="n">
        <v>0</v>
      </c>
    </row>
    <row r="50" customFormat="false" ht="12.75" hidden="false" customHeight="false" outlineLevel="0" collapsed="false">
      <c r="B50" s="109"/>
      <c r="C50" s="112"/>
      <c r="D50" s="109"/>
      <c r="E50" s="97" t="n">
        <v>1</v>
      </c>
      <c r="F50" s="101" t="n">
        <v>0</v>
      </c>
      <c r="G50" s="101" t="n">
        <v>0</v>
      </c>
      <c r="H50" s="117" t="n">
        <v>0</v>
      </c>
      <c r="I50" s="101" t="n">
        <v>0</v>
      </c>
      <c r="J50" s="117" t="n">
        <v>0</v>
      </c>
      <c r="K50" s="103" t="n">
        <v>0</v>
      </c>
      <c r="L50" s="103" t="n">
        <v>1</v>
      </c>
      <c r="M50" s="139" t="n">
        <v>1</v>
      </c>
      <c r="N50" s="103" t="n">
        <v>1</v>
      </c>
    </row>
    <row r="51" customFormat="false" ht="15" hidden="false" customHeight="true" outlineLevel="0" collapsed="false">
      <c r="B51" s="100" t="s">
        <v>38</v>
      </c>
      <c r="C51" s="100"/>
      <c r="D51" s="100"/>
      <c r="E51" s="100"/>
      <c r="F51" s="102" t="n">
        <f aca="false">SUM(F38:F50)</f>
        <v>2</v>
      </c>
      <c r="G51" s="102" t="n">
        <f aca="false">SUM(G38:G50)</f>
        <v>0</v>
      </c>
      <c r="H51" s="102" t="n">
        <f aca="false">SUM(H38:H50)</f>
        <v>2</v>
      </c>
      <c r="I51" s="102" t="n">
        <f aca="false">SUM(I38:I50)</f>
        <v>0</v>
      </c>
      <c r="J51" s="102" t="n">
        <f aca="false">SUM(J38:J50)</f>
        <v>2</v>
      </c>
      <c r="K51" s="102" t="n">
        <f aca="false">SUM(K38:K50)</f>
        <v>3</v>
      </c>
      <c r="L51" s="102" t="n">
        <f aca="false">SUM(L38:L50)</f>
        <v>8</v>
      </c>
      <c r="M51" s="102" t="n">
        <f aca="false">SUM(M38:M50)</f>
        <v>11</v>
      </c>
      <c r="N51" s="102" t="n">
        <f aca="false">SUM(N38:N50)</f>
        <v>9</v>
      </c>
    </row>
    <row r="52" customFormat="false" ht="12.75" hidden="false" customHeight="true" outlineLevel="0" collapsed="false">
      <c r="B52" s="100" t="s">
        <v>39</v>
      </c>
      <c r="C52" s="100"/>
      <c r="D52" s="100"/>
      <c r="E52" s="100"/>
      <c r="F52" s="101"/>
      <c r="G52" s="101"/>
      <c r="H52" s="101"/>
      <c r="I52" s="101"/>
      <c r="J52" s="101"/>
      <c r="K52" s="101"/>
      <c r="L52" s="101"/>
      <c r="M52" s="101"/>
      <c r="N52" s="101"/>
    </row>
    <row r="53" customFormat="false" ht="15" hidden="false" customHeight="true" outlineLevel="0" collapsed="false">
      <c r="B53" s="119" t="s">
        <v>40</v>
      </c>
      <c r="C53" s="119"/>
      <c r="D53" s="119"/>
      <c r="E53" s="119"/>
      <c r="F53" s="120" t="n">
        <f aca="false">+F23+F37+F51+F52</f>
        <v>636</v>
      </c>
      <c r="G53" s="120" t="n">
        <f aca="false">+G23+G37+G51+G52</f>
        <v>58</v>
      </c>
      <c r="H53" s="120" t="n">
        <f aca="false">+H23+H37+H51+H52</f>
        <v>694</v>
      </c>
      <c r="I53" s="120" t="n">
        <f aca="false">+I23+I37+I51+I52</f>
        <v>70</v>
      </c>
      <c r="J53" s="120" t="n">
        <f aca="false">+J23+J37+J51+J52</f>
        <v>764</v>
      </c>
      <c r="K53" s="120" t="n">
        <f aca="false">+K23+K37+K51+K52</f>
        <v>300</v>
      </c>
      <c r="L53" s="120" t="n">
        <f aca="false">+L23+L37+L51+L52</f>
        <v>59</v>
      </c>
      <c r="M53" s="120" t="n">
        <f aca="false">+M23+M37+M51+M52</f>
        <v>359</v>
      </c>
      <c r="N53" s="120" t="n">
        <f aca="false">+N23+N37+N51+N52</f>
        <v>72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220" t="s">
        <v>0</v>
      </c>
      <c r="C1" s="220"/>
      <c r="D1" s="220"/>
      <c r="E1" s="220"/>
      <c r="F1" s="220"/>
      <c r="G1" s="220"/>
      <c r="H1" s="220"/>
      <c r="I1" s="220"/>
      <c r="J1" s="221"/>
      <c r="K1" s="221"/>
      <c r="L1" s="221"/>
      <c r="M1" s="221"/>
      <c r="N1" s="221"/>
    </row>
    <row r="2" customFormat="false" ht="15" hidden="false" customHeight="false" outlineLevel="0" collapsed="false">
      <c r="B2" s="220" t="s">
        <v>71</v>
      </c>
      <c r="C2" s="220"/>
      <c r="D2" s="220"/>
      <c r="E2" s="220"/>
      <c r="F2" s="220"/>
      <c r="G2" s="220"/>
      <c r="H2" s="220"/>
      <c r="I2" s="220"/>
      <c r="J2" s="221"/>
      <c r="K2" s="221"/>
      <c r="L2" s="221"/>
      <c r="M2" s="221"/>
      <c r="N2" s="221"/>
    </row>
    <row r="3" customFormat="false" ht="15" hidden="false" customHeight="false" outlineLevel="0" collapsed="false">
      <c r="B3" s="222" t="s">
        <v>42</v>
      </c>
      <c r="C3" s="223" t="s">
        <v>56</v>
      </c>
      <c r="D3" s="223"/>
      <c r="E3" s="223"/>
      <c r="F3" s="223"/>
      <c r="G3" s="223"/>
      <c r="H3" s="224"/>
      <c r="I3" s="225"/>
      <c r="J3" s="226"/>
      <c r="K3" s="226"/>
      <c r="L3" s="226"/>
      <c r="M3" s="226"/>
      <c r="N3" s="226"/>
    </row>
    <row r="4" customFormat="false" ht="15" hidden="false" customHeight="false" outlineLevel="0" collapsed="false">
      <c r="B4" s="227" t="s">
        <v>44</v>
      </c>
      <c r="C4" s="228"/>
      <c r="D4" s="229" t="n">
        <v>44926</v>
      </c>
      <c r="E4" s="230"/>
      <c r="F4" s="230"/>
      <c r="G4" s="231"/>
      <c r="H4" s="231"/>
      <c r="I4" s="232"/>
      <c r="J4" s="226"/>
      <c r="K4" s="226"/>
      <c r="L4" s="226"/>
      <c r="M4" s="226"/>
      <c r="N4" s="226"/>
    </row>
    <row r="5" customFormat="false" ht="12.75" hidden="false" customHeight="false" outlineLevel="0" collapsed="false">
      <c r="B5" s="233" t="s">
        <v>4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customFormat="false" ht="12.75" hidden="false" customHeight="false" outlineLevel="0" collapsed="false">
      <c r="B6" s="234" t="s">
        <v>45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</row>
    <row r="7" customFormat="false" ht="15" hidden="false" customHeight="true" outlineLevel="0" collapsed="false">
      <c r="B7" s="236" t="s">
        <v>6</v>
      </c>
      <c r="C7" s="236"/>
      <c r="D7" s="236"/>
      <c r="E7" s="236"/>
      <c r="F7" s="236" t="s">
        <v>7</v>
      </c>
      <c r="G7" s="236"/>
      <c r="H7" s="236"/>
      <c r="I7" s="236"/>
      <c r="J7" s="236"/>
      <c r="K7" s="236" t="s">
        <v>8</v>
      </c>
      <c r="L7" s="236"/>
      <c r="M7" s="236"/>
      <c r="N7" s="236"/>
    </row>
    <row r="8" customFormat="false" ht="15" hidden="false" customHeight="true" outlineLevel="0" collapsed="false">
      <c r="B8" s="236"/>
      <c r="C8" s="236"/>
      <c r="D8" s="236"/>
      <c r="E8" s="236"/>
      <c r="F8" s="236" t="s">
        <v>9</v>
      </c>
      <c r="G8" s="236"/>
      <c r="H8" s="236"/>
      <c r="I8" s="236" t="s">
        <v>10</v>
      </c>
      <c r="J8" s="236" t="s">
        <v>11</v>
      </c>
      <c r="K8" s="236" t="s">
        <v>12</v>
      </c>
      <c r="L8" s="236" t="s">
        <v>13</v>
      </c>
      <c r="M8" s="236" t="s">
        <v>11</v>
      </c>
      <c r="N8" s="236" t="s">
        <v>14</v>
      </c>
    </row>
    <row r="9" customFormat="false" ht="24" hidden="false" customHeight="false" outlineLevel="0" collapsed="false">
      <c r="B9" s="236"/>
      <c r="C9" s="236"/>
      <c r="D9" s="236"/>
      <c r="E9" s="236"/>
      <c r="F9" s="236" t="s">
        <v>15</v>
      </c>
      <c r="G9" s="236" t="s">
        <v>16</v>
      </c>
      <c r="H9" s="236" t="s">
        <v>17</v>
      </c>
      <c r="I9" s="236"/>
      <c r="J9" s="236"/>
      <c r="K9" s="236"/>
      <c r="L9" s="236"/>
      <c r="M9" s="236"/>
      <c r="N9" s="236"/>
    </row>
    <row r="10" customFormat="false" ht="12.75" hidden="false" customHeight="false" outlineLevel="0" collapsed="false">
      <c r="B10" s="237"/>
      <c r="C10" s="238"/>
      <c r="D10" s="239"/>
      <c r="E10" s="240" t="n">
        <v>13</v>
      </c>
      <c r="F10" s="241" t="n">
        <v>650</v>
      </c>
      <c r="G10" s="241"/>
      <c r="H10" s="242" t="n">
        <f aca="false">F10+G10</f>
        <v>650</v>
      </c>
      <c r="I10" s="241"/>
      <c r="J10" s="242" t="n">
        <f aca="false">H10+I10</f>
        <v>650</v>
      </c>
      <c r="K10" s="243" t="n">
        <v>582</v>
      </c>
      <c r="L10" s="243" t="n">
        <v>53</v>
      </c>
      <c r="M10" s="244" t="n">
        <f aca="false">K10+L10</f>
        <v>635</v>
      </c>
      <c r="N10" s="243" t="n">
        <v>57</v>
      </c>
    </row>
    <row r="11" customFormat="false" ht="12.75" hidden="false" customHeight="false" outlineLevel="0" collapsed="false">
      <c r="B11" s="245" t="s">
        <v>18</v>
      </c>
      <c r="C11" s="246" t="s">
        <v>19</v>
      </c>
      <c r="D11" s="239"/>
      <c r="E11" s="240" t="n">
        <v>12</v>
      </c>
      <c r="F11" s="241" t="n">
        <v>67</v>
      </c>
      <c r="G11" s="241"/>
      <c r="H11" s="242" t="n">
        <f aca="false">F11+G11</f>
        <v>67</v>
      </c>
      <c r="I11" s="241"/>
      <c r="J11" s="242" t="n">
        <f aca="false">H11+I11</f>
        <v>67</v>
      </c>
      <c r="K11" s="243" t="n">
        <v>7</v>
      </c>
      <c r="L11" s="243" t="n">
        <v>0</v>
      </c>
      <c r="M11" s="244" t="n">
        <f aca="false">K11+L11</f>
        <v>7</v>
      </c>
      <c r="N11" s="243" t="n">
        <v>0</v>
      </c>
    </row>
    <row r="12" customFormat="false" ht="12.75" hidden="false" customHeight="false" outlineLevel="0" collapsed="false">
      <c r="B12" s="245" t="s">
        <v>20</v>
      </c>
      <c r="C12" s="247"/>
      <c r="D12" s="248" t="s">
        <v>21</v>
      </c>
      <c r="E12" s="240" t="n">
        <v>11</v>
      </c>
      <c r="F12" s="241" t="n">
        <v>82</v>
      </c>
      <c r="G12" s="241"/>
      <c r="H12" s="242" t="n">
        <f aca="false">F12+G12</f>
        <v>82</v>
      </c>
      <c r="I12" s="241"/>
      <c r="J12" s="242" t="n">
        <f aca="false">H12+I12</f>
        <v>82</v>
      </c>
      <c r="K12" s="243" t="n">
        <v>2</v>
      </c>
      <c r="L12" s="243" t="n">
        <v>0</v>
      </c>
      <c r="M12" s="244" t="n">
        <f aca="false">K12+L12</f>
        <v>2</v>
      </c>
      <c r="N12" s="243" t="n">
        <v>0</v>
      </c>
    </row>
    <row r="13" customFormat="false" ht="12.75" hidden="false" customHeight="false" outlineLevel="0" collapsed="false">
      <c r="B13" s="245" t="s">
        <v>18</v>
      </c>
      <c r="C13" s="246"/>
      <c r="D13" s="248" t="s">
        <v>22</v>
      </c>
      <c r="E13" s="240" t="n">
        <v>10</v>
      </c>
      <c r="F13" s="241" t="n">
        <v>71</v>
      </c>
      <c r="G13" s="241"/>
      <c r="H13" s="242" t="n">
        <f aca="false">F13+G13</f>
        <v>71</v>
      </c>
      <c r="I13" s="241"/>
      <c r="J13" s="242" t="n">
        <f aca="false">H13+I13</f>
        <v>71</v>
      </c>
      <c r="K13" s="243" t="n">
        <v>5</v>
      </c>
      <c r="L13" s="243" t="n">
        <v>0</v>
      </c>
      <c r="M13" s="244" t="n">
        <f aca="false">K13+L13</f>
        <v>5</v>
      </c>
      <c r="N13" s="243" t="n">
        <v>0</v>
      </c>
    </row>
    <row r="14" customFormat="false" ht="12.75" hidden="false" customHeight="false" outlineLevel="0" collapsed="false">
      <c r="B14" s="245" t="s">
        <v>23</v>
      </c>
      <c r="C14" s="246"/>
      <c r="D14" s="248" t="s">
        <v>24</v>
      </c>
      <c r="E14" s="240" t="n">
        <v>9</v>
      </c>
      <c r="F14" s="241" t="n">
        <v>46</v>
      </c>
      <c r="G14" s="241"/>
      <c r="H14" s="242" t="n">
        <f aca="false">F14+G14</f>
        <v>46</v>
      </c>
      <c r="I14" s="241"/>
      <c r="J14" s="242" t="n">
        <f aca="false">H14+I14</f>
        <v>46</v>
      </c>
      <c r="K14" s="243" t="n">
        <v>0</v>
      </c>
      <c r="L14" s="243" t="n">
        <v>0</v>
      </c>
      <c r="M14" s="244" t="n">
        <f aca="false">K14+L14</f>
        <v>0</v>
      </c>
      <c r="N14" s="243" t="n">
        <v>0</v>
      </c>
    </row>
    <row r="15" customFormat="false" ht="12.75" hidden="false" customHeight="false" outlineLevel="0" collapsed="false">
      <c r="B15" s="245" t="s">
        <v>25</v>
      </c>
      <c r="C15" s="246" t="s">
        <v>26</v>
      </c>
      <c r="D15" s="248" t="s">
        <v>27</v>
      </c>
      <c r="E15" s="240" t="n">
        <v>8</v>
      </c>
      <c r="F15" s="241" t="n">
        <v>40</v>
      </c>
      <c r="G15" s="241"/>
      <c r="H15" s="242" t="n">
        <f aca="false">F15+G15</f>
        <v>40</v>
      </c>
      <c r="I15" s="241"/>
      <c r="J15" s="242" t="n">
        <f aca="false">H15+I15</f>
        <v>40</v>
      </c>
      <c r="K15" s="243" t="n">
        <v>1</v>
      </c>
      <c r="L15" s="243" t="n">
        <v>0</v>
      </c>
      <c r="M15" s="244" t="n">
        <f aca="false">K15+L15</f>
        <v>1</v>
      </c>
      <c r="N15" s="243" t="n">
        <v>0</v>
      </c>
    </row>
    <row r="16" customFormat="false" ht="12.75" hidden="false" customHeight="false" outlineLevel="0" collapsed="false">
      <c r="B16" s="245" t="s">
        <v>21</v>
      </c>
      <c r="C16" s="246"/>
      <c r="D16" s="248" t="s">
        <v>28</v>
      </c>
      <c r="E16" s="240" t="n">
        <v>7</v>
      </c>
      <c r="F16" s="241" t="n">
        <v>35</v>
      </c>
      <c r="G16" s="241"/>
      <c r="H16" s="242" t="n">
        <f aca="false">F16+G16</f>
        <v>35</v>
      </c>
      <c r="I16" s="241"/>
      <c r="J16" s="242" t="n">
        <f aca="false">H16+I16</f>
        <v>35</v>
      </c>
      <c r="K16" s="243" t="n">
        <v>2</v>
      </c>
      <c r="L16" s="243" t="n">
        <v>0</v>
      </c>
      <c r="M16" s="244" t="n">
        <f aca="false">K16+L16</f>
        <v>2</v>
      </c>
      <c r="N16" s="243" t="n">
        <v>0</v>
      </c>
    </row>
    <row r="17" customFormat="false" ht="12.75" hidden="false" customHeight="false" outlineLevel="0" collapsed="false">
      <c r="B17" s="245" t="s">
        <v>29</v>
      </c>
      <c r="C17" s="247"/>
      <c r="D17" s="248" t="s">
        <v>25</v>
      </c>
      <c r="E17" s="240" t="n">
        <v>6</v>
      </c>
      <c r="F17" s="241" t="n">
        <v>17</v>
      </c>
      <c r="G17" s="241"/>
      <c r="H17" s="242" t="n">
        <f aca="false">F17+G17</f>
        <v>17</v>
      </c>
      <c r="I17" s="241"/>
      <c r="J17" s="242" t="n">
        <f aca="false">H17+I17</f>
        <v>17</v>
      </c>
      <c r="K17" s="243" t="n">
        <v>1</v>
      </c>
      <c r="L17" s="243" t="n">
        <v>0</v>
      </c>
      <c r="M17" s="244" t="n">
        <f aca="false">K17+L17</f>
        <v>1</v>
      </c>
      <c r="N17" s="243" t="n">
        <v>0</v>
      </c>
    </row>
    <row r="18" customFormat="false" ht="12.75" hidden="false" customHeight="false" outlineLevel="0" collapsed="false">
      <c r="B18" s="245" t="s">
        <v>18</v>
      </c>
      <c r="C18" s="246"/>
      <c r="D18" s="248" t="s">
        <v>30</v>
      </c>
      <c r="E18" s="240" t="n">
        <v>5</v>
      </c>
      <c r="F18" s="241" t="n">
        <v>22</v>
      </c>
      <c r="G18" s="241"/>
      <c r="H18" s="242" t="n">
        <f aca="false">F18+G18</f>
        <v>22</v>
      </c>
      <c r="I18" s="241"/>
      <c r="J18" s="242" t="n">
        <f aca="false">H18+I18</f>
        <v>22</v>
      </c>
      <c r="K18" s="243" t="n">
        <v>2</v>
      </c>
      <c r="L18" s="243" t="n">
        <v>0</v>
      </c>
      <c r="M18" s="244" t="n">
        <f aca="false">K18+L18</f>
        <v>2</v>
      </c>
      <c r="N18" s="243" t="n">
        <v>0</v>
      </c>
    </row>
    <row r="19" customFormat="false" ht="12.75" hidden="false" customHeight="false" outlineLevel="0" collapsed="false">
      <c r="B19" s="245"/>
      <c r="C19" s="246"/>
      <c r="D19" s="248" t="s">
        <v>28</v>
      </c>
      <c r="E19" s="240" t="n">
        <v>4</v>
      </c>
      <c r="F19" s="241" t="n">
        <v>2</v>
      </c>
      <c r="G19" s="241"/>
      <c r="H19" s="242" t="n">
        <f aca="false">F19+G19</f>
        <v>2</v>
      </c>
      <c r="I19" s="241"/>
      <c r="J19" s="242" t="n">
        <f aca="false">H19+I19</f>
        <v>2</v>
      </c>
      <c r="K19" s="243" t="n">
        <v>0</v>
      </c>
      <c r="L19" s="243" t="n">
        <v>0</v>
      </c>
      <c r="M19" s="244" t="n">
        <f aca="false">K19+L19</f>
        <v>0</v>
      </c>
      <c r="N19" s="243" t="n">
        <v>0</v>
      </c>
    </row>
    <row r="20" customFormat="false" ht="12.75" hidden="false" customHeight="false" outlineLevel="0" collapsed="false">
      <c r="B20" s="245"/>
      <c r="C20" s="246" t="s">
        <v>18</v>
      </c>
      <c r="D20" s="239"/>
      <c r="E20" s="240" t="n">
        <v>3</v>
      </c>
      <c r="F20" s="241"/>
      <c r="G20" s="241"/>
      <c r="H20" s="242" t="n">
        <f aca="false">F20+G20</f>
        <v>0</v>
      </c>
      <c r="I20" s="241"/>
      <c r="J20" s="242" t="n">
        <f aca="false">H20+I20</f>
        <v>0</v>
      </c>
      <c r="K20" s="243" t="n">
        <v>0</v>
      </c>
      <c r="L20" s="243" t="n">
        <v>0</v>
      </c>
      <c r="M20" s="244" t="n">
        <f aca="false">K20+L20</f>
        <v>0</v>
      </c>
      <c r="N20" s="243" t="n">
        <v>0</v>
      </c>
    </row>
    <row r="21" customFormat="false" ht="12.75" hidden="false" customHeight="false" outlineLevel="0" collapsed="false">
      <c r="B21" s="245"/>
      <c r="C21" s="246"/>
      <c r="D21" s="239"/>
      <c r="E21" s="240" t="n">
        <v>2</v>
      </c>
      <c r="F21" s="241"/>
      <c r="G21" s="241" t="n">
        <v>26</v>
      </c>
      <c r="H21" s="242" t="n">
        <f aca="false">F21+G21</f>
        <v>26</v>
      </c>
      <c r="I21" s="241"/>
      <c r="J21" s="242" t="n">
        <f aca="false">H21+I21</f>
        <v>26</v>
      </c>
      <c r="K21" s="243" t="n">
        <v>0</v>
      </c>
      <c r="L21" s="243" t="n">
        <v>0</v>
      </c>
      <c r="M21" s="244" t="n">
        <f aca="false">K21+L21</f>
        <v>0</v>
      </c>
      <c r="N21" s="243" t="n">
        <v>0</v>
      </c>
    </row>
    <row r="22" customFormat="false" ht="12.75" hidden="false" customHeight="false" outlineLevel="0" collapsed="false">
      <c r="B22" s="249"/>
      <c r="C22" s="247"/>
      <c r="D22" s="239"/>
      <c r="E22" s="237" t="n">
        <v>1</v>
      </c>
      <c r="F22" s="241"/>
      <c r="G22" s="241" t="n">
        <v>33</v>
      </c>
      <c r="H22" s="242" t="n">
        <f aca="false">F22+G22</f>
        <v>33</v>
      </c>
      <c r="I22" s="241" t="n">
        <f aca="false">1212-1091</f>
        <v>121</v>
      </c>
      <c r="J22" s="242" t="n">
        <f aca="false">H22+I22</f>
        <v>154</v>
      </c>
      <c r="K22" s="243" t="n">
        <v>0</v>
      </c>
      <c r="L22" s="243" t="n">
        <v>0</v>
      </c>
      <c r="M22" s="244" t="n">
        <f aca="false">K22+L22</f>
        <v>0</v>
      </c>
      <c r="N22" s="243" t="n">
        <v>0</v>
      </c>
    </row>
    <row r="23" customFormat="false" ht="15" hidden="false" customHeight="true" outlineLevel="0" collapsed="false">
      <c r="B23" s="240" t="s">
        <v>31</v>
      </c>
      <c r="C23" s="240"/>
      <c r="D23" s="240"/>
      <c r="E23" s="240"/>
      <c r="F23" s="242" t="n">
        <f aca="false">SUM(F10:F22)</f>
        <v>1032</v>
      </c>
      <c r="G23" s="242" t="n">
        <f aca="false">SUM(G10:G22)</f>
        <v>59</v>
      </c>
      <c r="H23" s="250" t="n">
        <f aca="false">SUM(H10:H22)</f>
        <v>1091</v>
      </c>
      <c r="I23" s="242" t="n">
        <f aca="false">SUM(I10:I22)</f>
        <v>121</v>
      </c>
      <c r="J23" s="250" t="n">
        <f aca="false">SUM(J10:J22)</f>
        <v>1212</v>
      </c>
      <c r="K23" s="251" t="n">
        <f aca="false">SUM(K10:K22)</f>
        <v>602</v>
      </c>
      <c r="L23" s="251" t="n">
        <f aca="false">SUM(L10:L22)</f>
        <v>53</v>
      </c>
      <c r="M23" s="242" t="n">
        <f aca="false">SUM(M10:M22)</f>
        <v>655</v>
      </c>
      <c r="N23" s="242" t="n">
        <f aca="false">SUM(N10:N22)</f>
        <v>57</v>
      </c>
    </row>
    <row r="24" customFormat="false" ht="12.75" hidden="false" customHeight="false" outlineLevel="0" collapsed="false">
      <c r="B24" s="245"/>
      <c r="C24" s="245"/>
      <c r="D24" s="252"/>
      <c r="E24" s="249" t="n">
        <v>13</v>
      </c>
      <c r="F24" s="241" t="n">
        <v>1164</v>
      </c>
      <c r="G24" s="241"/>
      <c r="H24" s="242" t="n">
        <f aca="false">F24+G24</f>
        <v>1164</v>
      </c>
      <c r="I24" s="241"/>
      <c r="J24" s="242" t="n">
        <f aca="false">H24+I24</f>
        <v>1164</v>
      </c>
      <c r="K24" s="243" t="n">
        <v>657</v>
      </c>
      <c r="L24" s="243" t="n">
        <v>71</v>
      </c>
      <c r="M24" s="253" t="n">
        <f aca="false">K24+L24</f>
        <v>728</v>
      </c>
      <c r="N24" s="243" t="n">
        <v>76</v>
      </c>
    </row>
    <row r="25" customFormat="false" ht="12.75" hidden="false" customHeight="false" outlineLevel="0" collapsed="false">
      <c r="B25" s="245"/>
      <c r="C25" s="245" t="s">
        <v>19</v>
      </c>
      <c r="D25" s="252"/>
      <c r="E25" s="240" t="n">
        <v>12</v>
      </c>
      <c r="F25" s="241" t="n">
        <v>115</v>
      </c>
      <c r="G25" s="241"/>
      <c r="H25" s="242" t="n">
        <f aca="false">F25+G25</f>
        <v>115</v>
      </c>
      <c r="I25" s="241"/>
      <c r="J25" s="242" t="n">
        <f aca="false">H25+I25</f>
        <v>115</v>
      </c>
      <c r="K25" s="243" t="n">
        <v>4</v>
      </c>
      <c r="L25" s="243" t="n">
        <v>0</v>
      </c>
      <c r="M25" s="253" t="n">
        <f aca="false">K25+L25</f>
        <v>4</v>
      </c>
      <c r="N25" s="243" t="n">
        <v>0</v>
      </c>
    </row>
    <row r="26" customFormat="false" ht="12.75" hidden="false" customHeight="false" outlineLevel="0" collapsed="false">
      <c r="B26" s="245" t="s">
        <v>29</v>
      </c>
      <c r="C26" s="249"/>
      <c r="D26" s="252"/>
      <c r="E26" s="240" t="n">
        <v>11</v>
      </c>
      <c r="F26" s="241" t="n">
        <v>117</v>
      </c>
      <c r="G26" s="241"/>
      <c r="H26" s="242" t="n">
        <f aca="false">F26+G26</f>
        <v>117</v>
      </c>
      <c r="I26" s="241"/>
      <c r="J26" s="242" t="n">
        <f aca="false">H26+I26</f>
        <v>117</v>
      </c>
      <c r="K26" s="243" t="n">
        <v>3</v>
      </c>
      <c r="L26" s="243" t="n">
        <v>3</v>
      </c>
      <c r="M26" s="253" t="n">
        <f aca="false">K26+L26</f>
        <v>6</v>
      </c>
      <c r="N26" s="243" t="n">
        <v>3</v>
      </c>
    </row>
    <row r="27" customFormat="false" ht="12.75" hidden="false" customHeight="false" outlineLevel="0" collapsed="false">
      <c r="B27" s="245" t="s">
        <v>32</v>
      </c>
      <c r="C27" s="245"/>
      <c r="D27" s="252" t="s">
        <v>33</v>
      </c>
      <c r="E27" s="240" t="n">
        <v>10</v>
      </c>
      <c r="F27" s="241" t="n">
        <v>94</v>
      </c>
      <c r="G27" s="241"/>
      <c r="H27" s="242" t="n">
        <f aca="false">F27+G27</f>
        <v>94</v>
      </c>
      <c r="I27" s="241"/>
      <c r="J27" s="242" t="n">
        <f aca="false">H27+I27</f>
        <v>94</v>
      </c>
      <c r="K27" s="243" t="n">
        <v>4</v>
      </c>
      <c r="L27" s="243" t="n">
        <v>0</v>
      </c>
      <c r="M27" s="253" t="n">
        <f aca="false">K27+L27</f>
        <v>4</v>
      </c>
      <c r="N27" s="243" t="n">
        <v>0</v>
      </c>
    </row>
    <row r="28" customFormat="false" ht="12.75" hidden="false" customHeight="false" outlineLevel="0" collapsed="false">
      <c r="B28" s="245" t="s">
        <v>19</v>
      </c>
      <c r="C28" s="245"/>
      <c r="D28" s="252" t="s">
        <v>32</v>
      </c>
      <c r="E28" s="240" t="n">
        <v>9</v>
      </c>
      <c r="F28" s="241" t="n">
        <v>73</v>
      </c>
      <c r="G28" s="241"/>
      <c r="H28" s="242" t="n">
        <f aca="false">F28+G28</f>
        <v>73</v>
      </c>
      <c r="I28" s="241"/>
      <c r="J28" s="242" t="n">
        <f aca="false">H28+I28</f>
        <v>73</v>
      </c>
      <c r="K28" s="243" t="n">
        <v>3</v>
      </c>
      <c r="L28" s="243" t="n">
        <v>1</v>
      </c>
      <c r="M28" s="253" t="n">
        <f aca="false">K28+L28</f>
        <v>4</v>
      </c>
      <c r="N28" s="243" t="n">
        <v>1</v>
      </c>
    </row>
    <row r="29" customFormat="false" ht="12.75" hidden="false" customHeight="false" outlineLevel="0" collapsed="false">
      <c r="B29" s="245" t="s">
        <v>20</v>
      </c>
      <c r="C29" s="245" t="s">
        <v>26</v>
      </c>
      <c r="D29" s="252" t="s">
        <v>34</v>
      </c>
      <c r="E29" s="240" t="n">
        <v>8</v>
      </c>
      <c r="F29" s="241" t="n">
        <v>133</v>
      </c>
      <c r="G29" s="241"/>
      <c r="H29" s="242" t="n">
        <f aca="false">F29+G29</f>
        <v>133</v>
      </c>
      <c r="I29" s="241"/>
      <c r="J29" s="242" t="n">
        <f aca="false">H29+I29</f>
        <v>133</v>
      </c>
      <c r="K29" s="243" t="n">
        <v>2</v>
      </c>
      <c r="L29" s="243" t="n">
        <v>2</v>
      </c>
      <c r="M29" s="253" t="n">
        <f aca="false">K29+L29</f>
        <v>4</v>
      </c>
      <c r="N29" s="243" t="n">
        <v>2</v>
      </c>
    </row>
    <row r="30" customFormat="false" ht="12.75" hidden="false" customHeight="false" outlineLevel="0" collapsed="false">
      <c r="B30" s="245" t="s">
        <v>25</v>
      </c>
      <c r="C30" s="245"/>
      <c r="D30" s="252" t="s">
        <v>25</v>
      </c>
      <c r="E30" s="240" t="n">
        <v>7</v>
      </c>
      <c r="F30" s="241" t="n">
        <v>52</v>
      </c>
      <c r="G30" s="241"/>
      <c r="H30" s="242" t="n">
        <f aca="false">F30+G30</f>
        <v>52</v>
      </c>
      <c r="I30" s="241"/>
      <c r="J30" s="242" t="n">
        <f aca="false">H30+I30</f>
        <v>52</v>
      </c>
      <c r="K30" s="243" t="n">
        <v>1</v>
      </c>
      <c r="L30" s="243" t="n">
        <v>0</v>
      </c>
      <c r="M30" s="253" t="n">
        <f aca="false">K30+L30</f>
        <v>1</v>
      </c>
      <c r="N30" s="243" t="n">
        <v>0</v>
      </c>
    </row>
    <row r="31" customFormat="false" ht="12.75" hidden="false" customHeight="false" outlineLevel="0" collapsed="false">
      <c r="B31" s="245" t="s">
        <v>19</v>
      </c>
      <c r="C31" s="245"/>
      <c r="D31" s="252" t="s">
        <v>30</v>
      </c>
      <c r="E31" s="240" t="n">
        <v>6</v>
      </c>
      <c r="F31" s="241" t="n">
        <v>41</v>
      </c>
      <c r="G31" s="241"/>
      <c r="H31" s="242" t="n">
        <f aca="false">F31+G31</f>
        <v>41</v>
      </c>
      <c r="I31" s="241"/>
      <c r="J31" s="242" t="n">
        <f aca="false">H31+I31</f>
        <v>41</v>
      </c>
      <c r="K31" s="243" t="n">
        <v>1</v>
      </c>
      <c r="L31" s="243" t="n">
        <v>0</v>
      </c>
      <c r="M31" s="253" t="n">
        <f aca="false">K31+L31</f>
        <v>1</v>
      </c>
      <c r="N31" s="243" t="n">
        <v>0</v>
      </c>
    </row>
    <row r="32" customFormat="false" ht="12.75" hidden="false" customHeight="false" outlineLevel="0" collapsed="false">
      <c r="B32" s="245" t="s">
        <v>30</v>
      </c>
      <c r="C32" s="237"/>
      <c r="D32" s="252"/>
      <c r="E32" s="240" t="n">
        <v>5</v>
      </c>
      <c r="F32" s="241" t="n">
        <v>49</v>
      </c>
      <c r="G32" s="241"/>
      <c r="H32" s="242" t="n">
        <f aca="false">F32+G32</f>
        <v>49</v>
      </c>
      <c r="I32" s="241"/>
      <c r="J32" s="242" t="n">
        <f aca="false">H32+I32</f>
        <v>49</v>
      </c>
      <c r="K32" s="243" t="n">
        <v>3</v>
      </c>
      <c r="L32" s="243" t="n">
        <v>1</v>
      </c>
      <c r="M32" s="253" t="n">
        <f aca="false">K32+L32</f>
        <v>4</v>
      </c>
      <c r="N32" s="243" t="n">
        <v>1</v>
      </c>
    </row>
    <row r="33" customFormat="false" ht="12.75" hidden="false" customHeight="false" outlineLevel="0" collapsed="false">
      <c r="B33" s="245"/>
      <c r="C33" s="245"/>
      <c r="D33" s="252"/>
      <c r="E33" s="240" t="n">
        <v>4</v>
      </c>
      <c r="F33" s="241" t="n">
        <v>1</v>
      </c>
      <c r="G33" s="241"/>
      <c r="H33" s="242" t="n">
        <f aca="false">F33+G33</f>
        <v>1</v>
      </c>
      <c r="I33" s="241"/>
      <c r="J33" s="242" t="n">
        <f aca="false">H33+I33</f>
        <v>1</v>
      </c>
      <c r="K33" s="243" t="n">
        <v>0</v>
      </c>
      <c r="L33" s="243" t="n">
        <v>1</v>
      </c>
      <c r="M33" s="253" t="n">
        <f aca="false">K33+L33</f>
        <v>1</v>
      </c>
      <c r="N33" s="243" t="n">
        <v>1</v>
      </c>
    </row>
    <row r="34" customFormat="false" ht="12.75" hidden="false" customHeight="false" outlineLevel="0" collapsed="false">
      <c r="B34" s="245"/>
      <c r="C34" s="245" t="s">
        <v>18</v>
      </c>
      <c r="D34" s="252"/>
      <c r="E34" s="240" t="n">
        <v>3</v>
      </c>
      <c r="F34" s="241"/>
      <c r="G34" s="241"/>
      <c r="H34" s="242" t="n">
        <f aca="false">F34+G34</f>
        <v>0</v>
      </c>
      <c r="I34" s="241"/>
      <c r="J34" s="242" t="n">
        <f aca="false">H34+I34</f>
        <v>0</v>
      </c>
      <c r="K34" s="243" t="n">
        <v>0</v>
      </c>
      <c r="L34" s="243" t="n">
        <v>2</v>
      </c>
      <c r="M34" s="253" t="n">
        <f aca="false">K34+L34</f>
        <v>2</v>
      </c>
      <c r="N34" s="243" t="n">
        <v>2</v>
      </c>
    </row>
    <row r="35" customFormat="false" ht="12.75" hidden="false" customHeight="false" outlineLevel="0" collapsed="false">
      <c r="B35" s="245"/>
      <c r="C35" s="245"/>
      <c r="D35" s="252"/>
      <c r="E35" s="240" t="n">
        <v>2</v>
      </c>
      <c r="F35" s="241"/>
      <c r="G35" s="241" t="n">
        <v>13</v>
      </c>
      <c r="H35" s="242" t="n">
        <f aca="false">F35+G35</f>
        <v>13</v>
      </c>
      <c r="I35" s="241"/>
      <c r="J35" s="242" t="n">
        <f aca="false">H35+I35</f>
        <v>13</v>
      </c>
      <c r="K35" s="243" t="n">
        <v>0</v>
      </c>
      <c r="L35" s="243" t="n">
        <v>1</v>
      </c>
      <c r="M35" s="253" t="n">
        <f aca="false">K35+L35</f>
        <v>1</v>
      </c>
      <c r="N35" s="243" t="n">
        <v>1</v>
      </c>
    </row>
    <row r="36" customFormat="false" ht="12.75" hidden="false" customHeight="false" outlineLevel="0" collapsed="false">
      <c r="B36" s="249"/>
      <c r="C36" s="249"/>
      <c r="D36" s="252"/>
      <c r="E36" s="237" t="n">
        <v>1</v>
      </c>
      <c r="F36" s="241"/>
      <c r="G36" s="241" t="n">
        <v>35</v>
      </c>
      <c r="H36" s="242" t="n">
        <f aca="false">F36+G36</f>
        <v>35</v>
      </c>
      <c r="I36" s="241" t="n">
        <f aca="false">2136-1887</f>
        <v>249</v>
      </c>
      <c r="J36" s="242" t="n">
        <f aca="false">H36+I36</f>
        <v>284</v>
      </c>
      <c r="K36" s="243" t="n">
        <v>0</v>
      </c>
      <c r="L36" s="243" t="n">
        <v>0</v>
      </c>
      <c r="M36" s="253" t="n">
        <f aca="false">K36+L36</f>
        <v>0</v>
      </c>
      <c r="N36" s="243" t="n">
        <v>0</v>
      </c>
    </row>
    <row r="37" customFormat="false" ht="15" hidden="false" customHeight="true" outlineLevel="0" collapsed="false">
      <c r="B37" s="254" t="s">
        <v>35</v>
      </c>
      <c r="C37" s="254"/>
      <c r="D37" s="254"/>
      <c r="E37" s="254"/>
      <c r="F37" s="251" t="n">
        <f aca="false">SUM(F24:F36)</f>
        <v>1839</v>
      </c>
      <c r="G37" s="242" t="n">
        <f aca="false">SUM(G24:G36)</f>
        <v>48</v>
      </c>
      <c r="H37" s="255" t="n">
        <f aca="false">SUM(H24:H36)</f>
        <v>1887</v>
      </c>
      <c r="I37" s="256" t="n">
        <f aca="false">SUM(I24:I36)</f>
        <v>249</v>
      </c>
      <c r="J37" s="250" t="n">
        <f aca="false">SUM(J24:J36)</f>
        <v>2136</v>
      </c>
      <c r="K37" s="251" t="n">
        <f aca="false">SUM(K24:K36)</f>
        <v>678</v>
      </c>
      <c r="L37" s="242" t="n">
        <f aca="false">SUM(L24:L36)</f>
        <v>82</v>
      </c>
      <c r="M37" s="250" t="n">
        <f aca="false">SUM(M24:M36)</f>
        <v>760</v>
      </c>
      <c r="N37" s="251" t="n">
        <f aca="false">SUM(N24:N36)</f>
        <v>87</v>
      </c>
    </row>
    <row r="38" customFormat="false" ht="12.75" hidden="false" customHeight="false" outlineLevel="0" collapsed="false">
      <c r="B38" s="237"/>
      <c r="C38" s="237"/>
      <c r="D38" s="257"/>
      <c r="E38" s="240" t="n">
        <v>13</v>
      </c>
      <c r="F38" s="241" t="n">
        <v>2</v>
      </c>
      <c r="G38" s="241"/>
      <c r="H38" s="242" t="n">
        <f aca="false">F38+G38</f>
        <v>2</v>
      </c>
      <c r="I38" s="241"/>
      <c r="J38" s="242" t="n">
        <f aca="false">H38+I38</f>
        <v>2</v>
      </c>
      <c r="K38" s="243" t="n">
        <v>3</v>
      </c>
      <c r="L38" s="243" t="n">
        <v>0</v>
      </c>
      <c r="M38" s="253" t="n">
        <f aca="false">K38+L38</f>
        <v>3</v>
      </c>
      <c r="N38" s="243" t="n">
        <v>0</v>
      </c>
    </row>
    <row r="39" customFormat="false" ht="12.75" hidden="false" customHeight="false" outlineLevel="0" collapsed="false">
      <c r="B39" s="245" t="s">
        <v>18</v>
      </c>
      <c r="C39" s="245" t="s">
        <v>19</v>
      </c>
      <c r="D39" s="252" t="s">
        <v>36</v>
      </c>
      <c r="E39" s="240" t="n">
        <v>12</v>
      </c>
      <c r="F39" s="241"/>
      <c r="G39" s="241"/>
      <c r="H39" s="242" t="n">
        <f aca="false">F39+G39</f>
        <v>0</v>
      </c>
      <c r="I39" s="241"/>
      <c r="J39" s="242" t="n">
        <f aca="false">H39+I39</f>
        <v>0</v>
      </c>
      <c r="K39" s="243" t="n">
        <v>0</v>
      </c>
      <c r="L39" s="243" t="n">
        <v>0</v>
      </c>
      <c r="M39" s="253" t="n">
        <f aca="false">K39+L39</f>
        <v>0</v>
      </c>
      <c r="N39" s="243" t="n">
        <v>0</v>
      </c>
    </row>
    <row r="40" customFormat="false" ht="12.75" hidden="false" customHeight="false" outlineLevel="0" collapsed="false">
      <c r="B40" s="245" t="s">
        <v>22</v>
      </c>
      <c r="C40" s="245"/>
      <c r="D40" s="252" t="s">
        <v>22</v>
      </c>
      <c r="E40" s="240" t="n">
        <v>11</v>
      </c>
      <c r="F40" s="241"/>
      <c r="G40" s="241"/>
      <c r="H40" s="242" t="n">
        <f aca="false">F40+G40</f>
        <v>0</v>
      </c>
      <c r="I40" s="241"/>
      <c r="J40" s="242" t="n">
        <f aca="false">H40+I40</f>
        <v>0</v>
      </c>
      <c r="K40" s="243" t="n">
        <v>0</v>
      </c>
      <c r="L40" s="243" t="n">
        <v>0</v>
      </c>
      <c r="M40" s="253" t="n">
        <f aca="false">K40+L40</f>
        <v>0</v>
      </c>
      <c r="N40" s="243" t="n">
        <v>0</v>
      </c>
    </row>
    <row r="41" customFormat="false" ht="12.75" hidden="false" customHeight="false" outlineLevel="0" collapsed="false">
      <c r="B41" s="245" t="s">
        <v>37</v>
      </c>
      <c r="C41" s="237"/>
      <c r="D41" s="252" t="s">
        <v>20</v>
      </c>
      <c r="E41" s="240" t="n">
        <v>10</v>
      </c>
      <c r="F41" s="241"/>
      <c r="G41" s="241"/>
      <c r="H41" s="242" t="n">
        <f aca="false">F41+G41</f>
        <v>0</v>
      </c>
      <c r="I41" s="241"/>
      <c r="J41" s="242" t="n">
        <f aca="false">H41+I41</f>
        <v>0</v>
      </c>
      <c r="K41" s="243" t="n">
        <v>0</v>
      </c>
      <c r="L41" s="243" t="n">
        <v>0</v>
      </c>
      <c r="M41" s="253" t="n">
        <f aca="false">K41+L41</f>
        <v>0</v>
      </c>
      <c r="N41" s="243" t="n">
        <v>0</v>
      </c>
    </row>
    <row r="42" customFormat="false" ht="12.75" hidden="false" customHeight="false" outlineLevel="0" collapsed="false">
      <c r="B42" s="245" t="s">
        <v>25</v>
      </c>
      <c r="C42" s="245"/>
      <c r="D42" s="252" t="s">
        <v>34</v>
      </c>
      <c r="E42" s="240" t="n">
        <v>9</v>
      </c>
      <c r="F42" s="241"/>
      <c r="G42" s="241"/>
      <c r="H42" s="242" t="n">
        <f aca="false">F42+G42</f>
        <v>0</v>
      </c>
      <c r="I42" s="241"/>
      <c r="J42" s="242" t="n">
        <f aca="false">H42+I42</f>
        <v>0</v>
      </c>
      <c r="K42" s="243" t="n">
        <v>0</v>
      </c>
      <c r="L42" s="243" t="n">
        <v>0</v>
      </c>
      <c r="M42" s="253" t="n">
        <f aca="false">K42+L42</f>
        <v>0</v>
      </c>
      <c r="N42" s="243" t="n">
        <v>0</v>
      </c>
    </row>
    <row r="43" customFormat="false" ht="12.75" hidden="false" customHeight="false" outlineLevel="0" collapsed="false">
      <c r="B43" s="245" t="s">
        <v>23</v>
      </c>
      <c r="C43" s="245" t="s">
        <v>26</v>
      </c>
      <c r="D43" s="252" t="s">
        <v>18</v>
      </c>
      <c r="E43" s="240" t="n">
        <v>8</v>
      </c>
      <c r="F43" s="241"/>
      <c r="G43" s="241"/>
      <c r="H43" s="242" t="n">
        <f aca="false">F43+G43</f>
        <v>0</v>
      </c>
      <c r="I43" s="241"/>
      <c r="J43" s="242" t="n">
        <f aca="false">H43+I43</f>
        <v>0</v>
      </c>
      <c r="K43" s="243" t="n">
        <v>0</v>
      </c>
      <c r="L43" s="243" t="n">
        <v>0</v>
      </c>
      <c r="M43" s="253" t="n">
        <f aca="false">K43+L43</f>
        <v>0</v>
      </c>
      <c r="N43" s="243" t="n">
        <v>0</v>
      </c>
    </row>
    <row r="44" customFormat="false" ht="12.75" hidden="false" customHeight="false" outlineLevel="0" collapsed="false">
      <c r="B44" s="245" t="s">
        <v>25</v>
      </c>
      <c r="C44" s="245"/>
      <c r="D44" s="252" t="s">
        <v>33</v>
      </c>
      <c r="E44" s="240" t="n">
        <v>7</v>
      </c>
      <c r="F44" s="241"/>
      <c r="G44" s="241"/>
      <c r="H44" s="242" t="n">
        <f aca="false">F44+G44</f>
        <v>0</v>
      </c>
      <c r="I44" s="241"/>
      <c r="J44" s="242" t="n">
        <f aca="false">H44+I44</f>
        <v>0</v>
      </c>
      <c r="K44" s="243" t="n">
        <v>0</v>
      </c>
      <c r="L44" s="243" t="n">
        <v>0</v>
      </c>
      <c r="M44" s="253" t="n">
        <f aca="false">K44+L44</f>
        <v>0</v>
      </c>
      <c r="N44" s="243" t="n">
        <v>0</v>
      </c>
    </row>
    <row r="45" customFormat="false" ht="12.75" hidden="false" customHeight="false" outlineLevel="0" collapsed="false">
      <c r="B45" s="245" t="s">
        <v>18</v>
      </c>
      <c r="C45" s="245"/>
      <c r="D45" s="252" t="s">
        <v>27</v>
      </c>
      <c r="E45" s="240" t="n">
        <v>6</v>
      </c>
      <c r="F45" s="241"/>
      <c r="G45" s="241"/>
      <c r="H45" s="242" t="n">
        <f aca="false">F45+G45</f>
        <v>0</v>
      </c>
      <c r="I45" s="241"/>
      <c r="J45" s="242" t="n">
        <f aca="false">H45+I45</f>
        <v>0</v>
      </c>
      <c r="K45" s="243" t="n">
        <v>0</v>
      </c>
      <c r="L45" s="243" t="n">
        <v>0</v>
      </c>
      <c r="M45" s="253" t="n">
        <f aca="false">K45+L45</f>
        <v>0</v>
      </c>
      <c r="N45" s="243" t="n">
        <v>0</v>
      </c>
    </row>
    <row r="46" customFormat="false" ht="12.75" hidden="false" customHeight="false" outlineLevel="0" collapsed="false">
      <c r="B46" s="245" t="s">
        <v>28</v>
      </c>
      <c r="C46" s="237"/>
      <c r="D46" s="252" t="s">
        <v>20</v>
      </c>
      <c r="E46" s="240" t="n">
        <v>5</v>
      </c>
      <c r="F46" s="241"/>
      <c r="G46" s="241"/>
      <c r="H46" s="242" t="n">
        <f aca="false">F46+G46</f>
        <v>0</v>
      </c>
      <c r="I46" s="241"/>
      <c r="J46" s="242" t="n">
        <f aca="false">H46+I46</f>
        <v>0</v>
      </c>
      <c r="K46" s="243" t="n">
        <v>0</v>
      </c>
      <c r="L46" s="243" t="n">
        <v>0</v>
      </c>
      <c r="M46" s="253" t="n">
        <f aca="false">K46+L46</f>
        <v>0</v>
      </c>
      <c r="N46" s="243" t="n">
        <v>0</v>
      </c>
    </row>
    <row r="47" customFormat="false" ht="12.75" hidden="false" customHeight="false" outlineLevel="0" collapsed="false">
      <c r="B47" s="245"/>
      <c r="C47" s="245"/>
      <c r="D47" s="252" t="s">
        <v>29</v>
      </c>
      <c r="E47" s="240" t="n">
        <v>4</v>
      </c>
      <c r="F47" s="241"/>
      <c r="G47" s="241"/>
      <c r="H47" s="242" t="n">
        <f aca="false">F47+G47</f>
        <v>0</v>
      </c>
      <c r="I47" s="241"/>
      <c r="J47" s="242" t="n">
        <f aca="false">H47+I47</f>
        <v>0</v>
      </c>
      <c r="K47" s="243" t="n">
        <v>0</v>
      </c>
      <c r="L47" s="243" t="n">
        <v>0</v>
      </c>
      <c r="M47" s="253" t="n">
        <f aca="false">K47+L47</f>
        <v>0</v>
      </c>
      <c r="N47" s="243" t="n">
        <v>0</v>
      </c>
    </row>
    <row r="48" customFormat="false" ht="12.75" hidden="false" customHeight="false" outlineLevel="0" collapsed="false">
      <c r="B48" s="245"/>
      <c r="C48" s="245" t="s">
        <v>18</v>
      </c>
      <c r="D48" s="252" t="s">
        <v>18</v>
      </c>
      <c r="E48" s="240" t="n">
        <v>3</v>
      </c>
      <c r="F48" s="241"/>
      <c r="G48" s="241"/>
      <c r="H48" s="242" t="n">
        <f aca="false">F48+G48</f>
        <v>0</v>
      </c>
      <c r="I48" s="241"/>
      <c r="J48" s="242" t="n">
        <f aca="false">H48+I48</f>
        <v>0</v>
      </c>
      <c r="K48" s="243" t="n">
        <v>0</v>
      </c>
      <c r="L48" s="243" t="n">
        <v>0</v>
      </c>
      <c r="M48" s="253" t="n">
        <f aca="false">K48+L48</f>
        <v>0</v>
      </c>
      <c r="N48" s="243" t="n">
        <v>0</v>
      </c>
    </row>
    <row r="49" customFormat="false" ht="12.75" hidden="false" customHeight="false" outlineLevel="0" collapsed="false">
      <c r="B49" s="245"/>
      <c r="C49" s="245"/>
      <c r="D49" s="252" t="s">
        <v>23</v>
      </c>
      <c r="E49" s="240" t="n">
        <v>2</v>
      </c>
      <c r="F49" s="241"/>
      <c r="G49" s="241"/>
      <c r="H49" s="242" t="n">
        <f aca="false">F49+G49</f>
        <v>0</v>
      </c>
      <c r="I49" s="241"/>
      <c r="J49" s="242" t="n">
        <f aca="false">H49+I49</f>
        <v>0</v>
      </c>
      <c r="K49" s="243" t="n">
        <v>0</v>
      </c>
      <c r="L49" s="243" t="n">
        <v>0</v>
      </c>
      <c r="M49" s="253" t="n">
        <f aca="false">K49+L49</f>
        <v>0</v>
      </c>
      <c r="N49" s="243" t="n">
        <v>0</v>
      </c>
    </row>
    <row r="50" customFormat="false" ht="12.75" hidden="false" customHeight="false" outlineLevel="0" collapsed="false">
      <c r="B50" s="249"/>
      <c r="C50" s="252"/>
      <c r="D50" s="249"/>
      <c r="E50" s="237" t="n">
        <v>1</v>
      </c>
      <c r="F50" s="241"/>
      <c r="G50" s="241"/>
      <c r="H50" s="258" t="n">
        <f aca="false">F50+G50</f>
        <v>0</v>
      </c>
      <c r="I50" s="241" t="n">
        <v>4</v>
      </c>
      <c r="J50" s="258" t="n">
        <f aca="false">H50+I50</f>
        <v>4</v>
      </c>
      <c r="K50" s="243" t="n">
        <v>0</v>
      </c>
      <c r="L50" s="243" t="n">
        <v>0</v>
      </c>
      <c r="M50" s="259" t="n">
        <f aca="false">K50+L50</f>
        <v>0</v>
      </c>
      <c r="N50" s="243" t="n">
        <v>0</v>
      </c>
    </row>
    <row r="51" customFormat="false" ht="15" hidden="false" customHeight="true" outlineLevel="0" collapsed="false">
      <c r="B51" s="240" t="s">
        <v>38</v>
      </c>
      <c r="C51" s="240"/>
      <c r="D51" s="240"/>
      <c r="E51" s="240"/>
      <c r="F51" s="242" t="n">
        <f aca="false">SUM(F38:F50)</f>
        <v>2</v>
      </c>
      <c r="G51" s="242" t="n">
        <f aca="false">SUM(G38:G50)</f>
        <v>0</v>
      </c>
      <c r="H51" s="242" t="n">
        <f aca="false">SUM(H38:H50)</f>
        <v>2</v>
      </c>
      <c r="I51" s="242" t="n">
        <f aca="false">SUM(I38:I50)</f>
        <v>4</v>
      </c>
      <c r="J51" s="242" t="n">
        <f aca="false">SUM(J38:J50)</f>
        <v>6</v>
      </c>
      <c r="K51" s="242" t="n">
        <f aca="false">SUM(K38:K50)</f>
        <v>3</v>
      </c>
      <c r="L51" s="242" t="n">
        <f aca="false">SUM(L38:L50)</f>
        <v>0</v>
      </c>
      <c r="M51" s="242" t="n">
        <f aca="false">SUM(M38:M50)</f>
        <v>3</v>
      </c>
      <c r="N51" s="242" t="n">
        <f aca="false">SUM(N38:N50)</f>
        <v>0</v>
      </c>
    </row>
    <row r="52" customFormat="false" ht="15" hidden="false" customHeight="true" outlineLevel="0" collapsed="false">
      <c r="B52" s="240" t="s">
        <v>39</v>
      </c>
      <c r="C52" s="240"/>
      <c r="D52" s="240"/>
      <c r="E52" s="240"/>
      <c r="F52" s="241"/>
      <c r="G52" s="241"/>
      <c r="H52" s="241"/>
      <c r="I52" s="241"/>
      <c r="J52" s="241"/>
      <c r="K52" s="241"/>
      <c r="L52" s="241"/>
      <c r="M52" s="241"/>
      <c r="N52" s="241"/>
    </row>
    <row r="53" customFormat="false" ht="15" hidden="false" customHeight="true" outlineLevel="0" collapsed="false">
      <c r="B53" s="260" t="s">
        <v>40</v>
      </c>
      <c r="C53" s="260"/>
      <c r="D53" s="260"/>
      <c r="E53" s="260"/>
      <c r="F53" s="261" t="n">
        <f aca="false">+F23+F37+F51+F52</f>
        <v>2873</v>
      </c>
      <c r="G53" s="261" t="n">
        <f aca="false">+G23+G37+G51+G52</f>
        <v>107</v>
      </c>
      <c r="H53" s="261" t="n">
        <f aca="false">+H23+H37+H51+H52</f>
        <v>2980</v>
      </c>
      <c r="I53" s="261" t="n">
        <f aca="false">+I23+I37+I51+I52</f>
        <v>374</v>
      </c>
      <c r="J53" s="261" t="n">
        <f aca="false">+J23+J37+J51+J52</f>
        <v>3354</v>
      </c>
      <c r="K53" s="261" t="n">
        <f aca="false">+K23+K37+K51+K52</f>
        <v>1283</v>
      </c>
      <c r="L53" s="261" t="n">
        <f aca="false">+L23+L37+L51+L52</f>
        <v>135</v>
      </c>
      <c r="M53" s="261" t="n">
        <f aca="false">+M23+M37+M51+M52</f>
        <v>1418</v>
      </c>
      <c r="N53" s="261" t="n">
        <f aca="false">+N23+N37+N51+N52</f>
        <v>144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6"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false" sqref="F10:N52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262" t="s">
        <v>0</v>
      </c>
      <c r="C1" s="263"/>
      <c r="D1" s="263"/>
      <c r="E1" s="263"/>
      <c r="F1" s="263"/>
      <c r="G1" s="264"/>
      <c r="H1" s="264"/>
      <c r="I1" s="265"/>
      <c r="J1" s="57"/>
      <c r="K1" s="57"/>
      <c r="L1" s="57"/>
      <c r="M1" s="57"/>
      <c r="N1" s="57"/>
    </row>
    <row r="2" customFormat="false" ht="15" hidden="false" customHeight="false" outlineLevel="0" collapsed="false">
      <c r="B2" s="266" t="s">
        <v>54</v>
      </c>
      <c r="C2" s="267"/>
      <c r="D2" s="267"/>
      <c r="E2" s="267"/>
      <c r="F2" s="95" t="s">
        <v>72</v>
      </c>
      <c r="G2" s="267"/>
      <c r="H2" s="268"/>
      <c r="I2" s="269"/>
      <c r="J2" s="57"/>
      <c r="K2" s="57"/>
      <c r="L2" s="57"/>
      <c r="M2" s="57"/>
      <c r="N2" s="57"/>
    </row>
    <row r="3" customFormat="false" ht="12.75" hidden="false" customHeight="false" outlineLevel="0" collapsed="false">
      <c r="B3" s="266" t="s">
        <v>42</v>
      </c>
      <c r="C3" s="62" t="s">
        <v>56</v>
      </c>
      <c r="D3" s="62"/>
      <c r="E3" s="62"/>
      <c r="F3" s="62"/>
      <c r="G3" s="62"/>
      <c r="H3" s="62"/>
      <c r="I3" s="62"/>
    </row>
    <row r="4" customFormat="false" ht="12.75" hidden="false" customHeight="false" outlineLevel="0" collapsed="false">
      <c r="B4" s="270" t="s">
        <v>44</v>
      </c>
      <c r="C4" s="271"/>
      <c r="D4" s="65" t="n">
        <v>44926</v>
      </c>
      <c r="E4" s="272"/>
      <c r="F4" s="272"/>
      <c r="G4" s="273"/>
      <c r="H4" s="273"/>
      <c r="I4" s="274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275" t="s">
        <v>6</v>
      </c>
      <c r="C7" s="275"/>
      <c r="D7" s="275"/>
      <c r="E7" s="275"/>
      <c r="F7" s="275" t="s">
        <v>7</v>
      </c>
      <c r="G7" s="275"/>
      <c r="H7" s="275"/>
      <c r="I7" s="275"/>
      <c r="J7" s="275"/>
      <c r="K7" s="275" t="s">
        <v>8</v>
      </c>
      <c r="L7" s="275"/>
      <c r="M7" s="275"/>
      <c r="N7" s="275"/>
    </row>
    <row r="8" customFormat="false" ht="15" hidden="false" customHeight="true" outlineLevel="0" collapsed="false">
      <c r="B8" s="275"/>
      <c r="C8" s="275"/>
      <c r="D8" s="275"/>
      <c r="E8" s="275"/>
      <c r="F8" s="275" t="s">
        <v>9</v>
      </c>
      <c r="G8" s="275"/>
      <c r="H8" s="275"/>
      <c r="I8" s="275" t="s">
        <v>10</v>
      </c>
      <c r="J8" s="275" t="s">
        <v>11</v>
      </c>
      <c r="K8" s="275" t="s">
        <v>12</v>
      </c>
      <c r="L8" s="275" t="s">
        <v>13</v>
      </c>
      <c r="M8" s="275" t="s">
        <v>11</v>
      </c>
      <c r="N8" s="275" t="s">
        <v>14</v>
      </c>
    </row>
    <row r="9" customFormat="false" ht="24" hidden="false" customHeight="false" outlineLevel="0" collapsed="false">
      <c r="B9" s="275"/>
      <c r="C9" s="275"/>
      <c r="D9" s="275"/>
      <c r="E9" s="275"/>
      <c r="F9" s="275" t="s">
        <v>15</v>
      </c>
      <c r="G9" s="275" t="s">
        <v>16</v>
      </c>
      <c r="H9" s="275" t="s">
        <v>17</v>
      </c>
      <c r="I9" s="275"/>
      <c r="J9" s="275"/>
      <c r="K9" s="275"/>
      <c r="L9" s="275"/>
      <c r="M9" s="275"/>
      <c r="N9" s="275"/>
    </row>
    <row r="10" customFormat="false" ht="12.75" hidden="false" customHeight="false" outlineLevel="0" collapsed="false">
      <c r="B10" s="276"/>
      <c r="C10" s="277"/>
      <c r="D10" s="278"/>
      <c r="E10" s="279" t="n">
        <v>13</v>
      </c>
      <c r="F10" s="280" t="n">
        <v>136</v>
      </c>
      <c r="G10" s="280" t="n">
        <v>0</v>
      </c>
      <c r="H10" s="281" t="n">
        <f aca="false">F10+G10</f>
        <v>136</v>
      </c>
      <c r="I10" s="280" t="n">
        <v>0</v>
      </c>
      <c r="J10" s="281" t="n">
        <f aca="false">H10+I10</f>
        <v>136</v>
      </c>
      <c r="K10" s="280" t="n">
        <v>38</v>
      </c>
      <c r="L10" s="280" t="n">
        <v>7</v>
      </c>
      <c r="M10" s="282" t="n">
        <f aca="false">K10+L10</f>
        <v>45</v>
      </c>
      <c r="N10" s="280" t="n">
        <v>9</v>
      </c>
    </row>
    <row r="11" customFormat="false" ht="12.75" hidden="false" customHeight="false" outlineLevel="0" collapsed="false">
      <c r="B11" s="283" t="s">
        <v>18</v>
      </c>
      <c r="C11" s="284" t="s">
        <v>19</v>
      </c>
      <c r="D11" s="278"/>
      <c r="E11" s="279" t="n">
        <v>12</v>
      </c>
      <c r="F11" s="280" t="n">
        <v>5</v>
      </c>
      <c r="G11" s="280" t="n">
        <v>0</v>
      </c>
      <c r="H11" s="281" t="n">
        <f aca="false">F11+G11</f>
        <v>5</v>
      </c>
      <c r="I11" s="280" t="n">
        <v>0</v>
      </c>
      <c r="J11" s="281" t="n">
        <f aca="false">H11+I11</f>
        <v>5</v>
      </c>
      <c r="K11" s="280" t="n">
        <v>0</v>
      </c>
      <c r="L11" s="280" t="n">
        <v>0</v>
      </c>
      <c r="M11" s="282" t="n">
        <f aca="false">K11+L11</f>
        <v>0</v>
      </c>
      <c r="N11" s="280" t="n">
        <v>0</v>
      </c>
    </row>
    <row r="12" customFormat="false" ht="12.75" hidden="false" customHeight="false" outlineLevel="0" collapsed="false">
      <c r="B12" s="283" t="s">
        <v>20</v>
      </c>
      <c r="C12" s="285"/>
      <c r="D12" s="286" t="s">
        <v>21</v>
      </c>
      <c r="E12" s="279" t="n">
        <v>11</v>
      </c>
      <c r="F12" s="280" t="n">
        <v>8</v>
      </c>
      <c r="G12" s="280" t="n">
        <v>0</v>
      </c>
      <c r="H12" s="281" t="n">
        <f aca="false">F12+G12</f>
        <v>8</v>
      </c>
      <c r="I12" s="280" t="n">
        <v>0</v>
      </c>
      <c r="J12" s="281" t="n">
        <f aca="false">H12+I12</f>
        <v>8</v>
      </c>
      <c r="K12" s="280" t="n">
        <v>0</v>
      </c>
      <c r="L12" s="280" t="n">
        <v>0</v>
      </c>
      <c r="M12" s="282" t="n">
        <f aca="false">K12+L12</f>
        <v>0</v>
      </c>
      <c r="N12" s="280" t="n">
        <v>0</v>
      </c>
    </row>
    <row r="13" customFormat="false" ht="12.75" hidden="false" customHeight="false" outlineLevel="0" collapsed="false">
      <c r="B13" s="283" t="s">
        <v>18</v>
      </c>
      <c r="C13" s="284"/>
      <c r="D13" s="286" t="s">
        <v>22</v>
      </c>
      <c r="E13" s="279" t="n">
        <v>10</v>
      </c>
      <c r="F13" s="280" t="n">
        <v>18</v>
      </c>
      <c r="G13" s="280" t="n">
        <v>0</v>
      </c>
      <c r="H13" s="281" t="n">
        <f aca="false">F13+G13</f>
        <v>18</v>
      </c>
      <c r="I13" s="280" t="n">
        <v>0</v>
      </c>
      <c r="J13" s="281" t="n">
        <f aca="false">H13+I13</f>
        <v>18</v>
      </c>
      <c r="K13" s="280" t="n">
        <v>0</v>
      </c>
      <c r="L13" s="280" t="n">
        <v>0</v>
      </c>
      <c r="M13" s="282" t="n">
        <f aca="false">K13+L13</f>
        <v>0</v>
      </c>
      <c r="N13" s="280" t="n">
        <v>0</v>
      </c>
    </row>
    <row r="14" customFormat="false" ht="12.75" hidden="false" customHeight="false" outlineLevel="0" collapsed="false">
      <c r="B14" s="283" t="s">
        <v>23</v>
      </c>
      <c r="C14" s="284"/>
      <c r="D14" s="286" t="s">
        <v>24</v>
      </c>
      <c r="E14" s="279" t="n">
        <v>9</v>
      </c>
      <c r="F14" s="280" t="n">
        <v>3</v>
      </c>
      <c r="G14" s="280" t="n">
        <v>0</v>
      </c>
      <c r="H14" s="281" t="n">
        <f aca="false">F14+G14</f>
        <v>3</v>
      </c>
      <c r="I14" s="280" t="n">
        <v>0</v>
      </c>
      <c r="J14" s="281" t="n">
        <f aca="false">H14+I14</f>
        <v>3</v>
      </c>
      <c r="K14" s="280" t="n">
        <v>0</v>
      </c>
      <c r="L14" s="280" t="n">
        <v>0</v>
      </c>
      <c r="M14" s="282" t="n">
        <f aca="false">K14+L14</f>
        <v>0</v>
      </c>
      <c r="N14" s="280" t="n">
        <v>0</v>
      </c>
    </row>
    <row r="15" customFormat="false" ht="12.75" hidden="false" customHeight="false" outlineLevel="0" collapsed="false">
      <c r="B15" s="283" t="s">
        <v>25</v>
      </c>
      <c r="C15" s="284" t="s">
        <v>26</v>
      </c>
      <c r="D15" s="286" t="s">
        <v>27</v>
      </c>
      <c r="E15" s="279" t="n">
        <v>8</v>
      </c>
      <c r="F15" s="280" t="n">
        <v>20</v>
      </c>
      <c r="G15" s="280" t="n">
        <v>0</v>
      </c>
      <c r="H15" s="281" t="n">
        <f aca="false">F15+G15</f>
        <v>20</v>
      </c>
      <c r="I15" s="280" t="n">
        <v>0</v>
      </c>
      <c r="J15" s="281" t="n">
        <f aca="false">H15+I15</f>
        <v>20</v>
      </c>
      <c r="K15" s="280" t="n">
        <v>0</v>
      </c>
      <c r="L15" s="280" t="n">
        <v>0</v>
      </c>
      <c r="M15" s="282" t="n">
        <f aca="false">K15+L15</f>
        <v>0</v>
      </c>
      <c r="N15" s="280" t="n">
        <v>0</v>
      </c>
    </row>
    <row r="16" customFormat="false" ht="12.75" hidden="false" customHeight="false" outlineLevel="0" collapsed="false">
      <c r="B16" s="283" t="s">
        <v>21</v>
      </c>
      <c r="C16" s="284"/>
      <c r="D16" s="286" t="s">
        <v>28</v>
      </c>
      <c r="E16" s="279" t="n">
        <v>7</v>
      </c>
      <c r="F16" s="280" t="n">
        <v>6</v>
      </c>
      <c r="G16" s="280" t="n">
        <v>0</v>
      </c>
      <c r="H16" s="281" t="n">
        <f aca="false">F16+G16</f>
        <v>6</v>
      </c>
      <c r="I16" s="280" t="n">
        <v>0</v>
      </c>
      <c r="J16" s="281" t="n">
        <f aca="false">H16+I16</f>
        <v>6</v>
      </c>
      <c r="K16" s="280" t="n">
        <v>0</v>
      </c>
      <c r="L16" s="280" t="n">
        <v>0</v>
      </c>
      <c r="M16" s="282" t="n">
        <f aca="false">K16+L16</f>
        <v>0</v>
      </c>
      <c r="N16" s="280" t="n">
        <v>0</v>
      </c>
    </row>
    <row r="17" customFormat="false" ht="12.75" hidden="false" customHeight="false" outlineLevel="0" collapsed="false">
      <c r="B17" s="283" t="s">
        <v>29</v>
      </c>
      <c r="C17" s="285"/>
      <c r="D17" s="286" t="s">
        <v>25</v>
      </c>
      <c r="E17" s="279" t="n">
        <v>6</v>
      </c>
      <c r="F17" s="280" t="n">
        <v>7</v>
      </c>
      <c r="G17" s="280" t="n">
        <v>0</v>
      </c>
      <c r="H17" s="281" t="n">
        <f aca="false">F17+G17</f>
        <v>7</v>
      </c>
      <c r="I17" s="280" t="n">
        <v>0</v>
      </c>
      <c r="J17" s="281" t="n">
        <f aca="false">H17+I17</f>
        <v>7</v>
      </c>
      <c r="K17" s="280" t="n">
        <v>0</v>
      </c>
      <c r="L17" s="280" t="n">
        <v>0</v>
      </c>
      <c r="M17" s="282" t="n">
        <f aca="false">K17+L17</f>
        <v>0</v>
      </c>
      <c r="N17" s="280" t="n">
        <v>0</v>
      </c>
    </row>
    <row r="18" customFormat="false" ht="12.75" hidden="false" customHeight="false" outlineLevel="0" collapsed="false">
      <c r="B18" s="283" t="s">
        <v>18</v>
      </c>
      <c r="C18" s="284"/>
      <c r="D18" s="286" t="s">
        <v>30</v>
      </c>
      <c r="E18" s="279" t="n">
        <v>5</v>
      </c>
      <c r="F18" s="280" t="n">
        <v>4</v>
      </c>
      <c r="G18" s="280" t="n">
        <v>0</v>
      </c>
      <c r="H18" s="281" t="n">
        <f aca="false">F18+G18</f>
        <v>4</v>
      </c>
      <c r="I18" s="280" t="n">
        <v>0</v>
      </c>
      <c r="J18" s="281" t="n">
        <f aca="false">H18+I18</f>
        <v>4</v>
      </c>
      <c r="K18" s="280" t="n">
        <v>0</v>
      </c>
      <c r="L18" s="280" t="n">
        <v>0</v>
      </c>
      <c r="M18" s="282" t="n">
        <f aca="false">K18+L18</f>
        <v>0</v>
      </c>
      <c r="N18" s="280" t="n">
        <v>0</v>
      </c>
    </row>
    <row r="19" customFormat="false" ht="12.75" hidden="false" customHeight="false" outlineLevel="0" collapsed="false">
      <c r="B19" s="283"/>
      <c r="C19" s="284"/>
      <c r="D19" s="286" t="s">
        <v>28</v>
      </c>
      <c r="E19" s="279" t="n">
        <v>4</v>
      </c>
      <c r="F19" s="280" t="n">
        <v>1</v>
      </c>
      <c r="G19" s="280" t="n">
        <v>0</v>
      </c>
      <c r="H19" s="281" t="n">
        <f aca="false">F19+G19</f>
        <v>1</v>
      </c>
      <c r="I19" s="280" t="n">
        <v>0</v>
      </c>
      <c r="J19" s="281" t="n">
        <f aca="false">H19+I19</f>
        <v>1</v>
      </c>
      <c r="K19" s="280" t="n">
        <v>0</v>
      </c>
      <c r="L19" s="280" t="n">
        <v>0</v>
      </c>
      <c r="M19" s="282" t="n">
        <f aca="false">K19+L19</f>
        <v>0</v>
      </c>
      <c r="N19" s="280" t="n">
        <v>0</v>
      </c>
    </row>
    <row r="20" customFormat="false" ht="12.75" hidden="false" customHeight="false" outlineLevel="0" collapsed="false">
      <c r="B20" s="283"/>
      <c r="C20" s="284" t="s">
        <v>18</v>
      </c>
      <c r="D20" s="278"/>
      <c r="E20" s="279" t="n">
        <v>3</v>
      </c>
      <c r="F20" s="280" t="n">
        <v>0</v>
      </c>
      <c r="G20" s="280" t="n">
        <v>0</v>
      </c>
      <c r="H20" s="281" t="n">
        <f aca="false">F20+G20</f>
        <v>0</v>
      </c>
      <c r="I20" s="280" t="n">
        <v>0</v>
      </c>
      <c r="J20" s="281" t="n">
        <f aca="false">H20+I20</f>
        <v>0</v>
      </c>
      <c r="K20" s="280" t="n">
        <v>0</v>
      </c>
      <c r="L20" s="280" t="n">
        <v>0</v>
      </c>
      <c r="M20" s="282" t="n">
        <f aca="false">K20+L20</f>
        <v>0</v>
      </c>
      <c r="N20" s="280" t="n">
        <v>0</v>
      </c>
    </row>
    <row r="21" customFormat="false" ht="12.75" hidden="false" customHeight="false" outlineLevel="0" collapsed="false">
      <c r="B21" s="283"/>
      <c r="C21" s="284"/>
      <c r="D21" s="278"/>
      <c r="E21" s="279" t="n">
        <v>2</v>
      </c>
      <c r="F21" s="280" t="n">
        <v>0</v>
      </c>
      <c r="G21" s="280" t="n">
        <v>5</v>
      </c>
      <c r="H21" s="281" t="n">
        <f aca="false">F21+G21</f>
        <v>5</v>
      </c>
      <c r="I21" s="280" t="n">
        <v>0</v>
      </c>
      <c r="J21" s="281" t="n">
        <f aca="false">H21+I21</f>
        <v>5</v>
      </c>
      <c r="K21" s="280" t="n">
        <v>0</v>
      </c>
      <c r="L21" s="280" t="n">
        <v>0</v>
      </c>
      <c r="M21" s="282" t="n">
        <f aca="false">K21+L21</f>
        <v>0</v>
      </c>
      <c r="N21" s="280" t="n">
        <v>0</v>
      </c>
    </row>
    <row r="22" customFormat="false" ht="12.75" hidden="false" customHeight="false" outlineLevel="0" collapsed="false">
      <c r="B22" s="287"/>
      <c r="C22" s="285"/>
      <c r="D22" s="278"/>
      <c r="E22" s="276" t="n">
        <v>1</v>
      </c>
      <c r="F22" s="280" t="n">
        <v>0</v>
      </c>
      <c r="G22" s="280" t="n">
        <v>0</v>
      </c>
      <c r="H22" s="281" t="n">
        <f aca="false">F22+G22</f>
        <v>0</v>
      </c>
      <c r="I22" s="280" t="n">
        <v>13</v>
      </c>
      <c r="J22" s="281" t="n">
        <f aca="false">H22+I22</f>
        <v>13</v>
      </c>
      <c r="K22" s="280" t="n">
        <v>0</v>
      </c>
      <c r="L22" s="280" t="n">
        <v>0</v>
      </c>
      <c r="M22" s="282" t="n">
        <f aca="false">K22+L22</f>
        <v>0</v>
      </c>
      <c r="N22" s="280" t="n">
        <v>0</v>
      </c>
    </row>
    <row r="23" customFormat="false" ht="15" hidden="false" customHeight="true" outlineLevel="0" collapsed="false">
      <c r="B23" s="279" t="s">
        <v>31</v>
      </c>
      <c r="C23" s="279"/>
      <c r="D23" s="279"/>
      <c r="E23" s="279"/>
      <c r="F23" s="281" t="n">
        <f aca="false">SUM(F10:F22)</f>
        <v>208</v>
      </c>
      <c r="G23" s="281" t="n">
        <f aca="false">SUM(G10:G22)</f>
        <v>5</v>
      </c>
      <c r="H23" s="288" t="n">
        <f aca="false">SUM(H10:H22)</f>
        <v>213</v>
      </c>
      <c r="I23" s="281" t="n">
        <f aca="false">SUM(I10:I22)</f>
        <v>13</v>
      </c>
      <c r="J23" s="288" t="n">
        <f aca="false">SUM(J10:J22)</f>
        <v>226</v>
      </c>
      <c r="K23" s="289" t="n">
        <f aca="false">SUM(K10:K22)</f>
        <v>38</v>
      </c>
      <c r="L23" s="289" t="n">
        <f aca="false">SUM(L10:L22)</f>
        <v>7</v>
      </c>
      <c r="M23" s="281" t="n">
        <f aca="false">SUM(M10:M22)</f>
        <v>45</v>
      </c>
      <c r="N23" s="281" t="n">
        <f aca="false">SUM(N10:N22)</f>
        <v>9</v>
      </c>
    </row>
    <row r="24" customFormat="false" ht="12.75" hidden="false" customHeight="false" outlineLevel="0" collapsed="false">
      <c r="B24" s="283"/>
      <c r="C24" s="283"/>
      <c r="D24" s="290"/>
      <c r="E24" s="287" t="n">
        <v>13</v>
      </c>
      <c r="F24" s="280" t="n">
        <v>210</v>
      </c>
      <c r="G24" s="280" t="n">
        <v>0</v>
      </c>
      <c r="H24" s="281" t="n">
        <f aca="false">F24+G24</f>
        <v>210</v>
      </c>
      <c r="I24" s="280" t="n">
        <v>0</v>
      </c>
      <c r="J24" s="281" t="n">
        <f aca="false">H24+I24</f>
        <v>210</v>
      </c>
      <c r="K24" s="280" t="n">
        <v>32</v>
      </c>
      <c r="L24" s="280" t="n">
        <v>12</v>
      </c>
      <c r="M24" s="291" t="n">
        <f aca="false">K24+L24</f>
        <v>44</v>
      </c>
      <c r="N24" s="280" t="n">
        <v>20</v>
      </c>
    </row>
    <row r="25" customFormat="false" ht="12.75" hidden="false" customHeight="false" outlineLevel="0" collapsed="false">
      <c r="B25" s="283"/>
      <c r="C25" s="283" t="s">
        <v>19</v>
      </c>
      <c r="D25" s="290"/>
      <c r="E25" s="279" t="n">
        <v>12</v>
      </c>
      <c r="F25" s="280" t="n">
        <v>6</v>
      </c>
      <c r="G25" s="280" t="n">
        <v>0</v>
      </c>
      <c r="H25" s="281" t="n">
        <f aca="false">F25+G25</f>
        <v>6</v>
      </c>
      <c r="I25" s="280" t="n">
        <v>0</v>
      </c>
      <c r="J25" s="281" t="n">
        <f aca="false">H25+I25</f>
        <v>6</v>
      </c>
      <c r="K25" s="280" t="n">
        <v>0</v>
      </c>
      <c r="L25" s="280" t="n">
        <v>0</v>
      </c>
      <c r="M25" s="291" t="n">
        <f aca="false">K25+L25</f>
        <v>0</v>
      </c>
      <c r="N25" s="280" t="n">
        <v>0</v>
      </c>
    </row>
    <row r="26" customFormat="false" ht="12.75" hidden="false" customHeight="false" outlineLevel="0" collapsed="false">
      <c r="B26" s="283" t="s">
        <v>29</v>
      </c>
      <c r="C26" s="287"/>
      <c r="D26" s="290"/>
      <c r="E26" s="279" t="n">
        <v>11</v>
      </c>
      <c r="F26" s="280" t="n">
        <v>8</v>
      </c>
      <c r="G26" s="280" t="n">
        <v>0</v>
      </c>
      <c r="H26" s="281" t="n">
        <f aca="false">F26+G26</f>
        <v>8</v>
      </c>
      <c r="I26" s="280" t="n">
        <v>0</v>
      </c>
      <c r="J26" s="281" t="n">
        <f aca="false">H26+I26</f>
        <v>8</v>
      </c>
      <c r="K26" s="280" t="n">
        <v>1</v>
      </c>
      <c r="L26" s="280" t="n">
        <v>0</v>
      </c>
      <c r="M26" s="291" t="n">
        <f aca="false">K26+L26</f>
        <v>1</v>
      </c>
      <c r="N26" s="280" t="n">
        <v>0</v>
      </c>
    </row>
    <row r="27" customFormat="false" ht="12.75" hidden="false" customHeight="false" outlineLevel="0" collapsed="false">
      <c r="B27" s="283" t="s">
        <v>32</v>
      </c>
      <c r="C27" s="283"/>
      <c r="D27" s="290" t="s">
        <v>33</v>
      </c>
      <c r="E27" s="279" t="n">
        <v>10</v>
      </c>
      <c r="F27" s="280" t="n">
        <v>12</v>
      </c>
      <c r="G27" s="280" t="n">
        <v>0</v>
      </c>
      <c r="H27" s="281" t="n">
        <f aca="false">F27+G27</f>
        <v>12</v>
      </c>
      <c r="I27" s="280" t="n">
        <v>0</v>
      </c>
      <c r="J27" s="281" t="n">
        <f aca="false">H27+I27</f>
        <v>12</v>
      </c>
      <c r="K27" s="280" t="n">
        <v>0</v>
      </c>
      <c r="L27" s="280" t="n">
        <v>0</v>
      </c>
      <c r="M27" s="291" t="n">
        <f aca="false">K27+L27</f>
        <v>0</v>
      </c>
      <c r="N27" s="280" t="n">
        <v>0</v>
      </c>
    </row>
    <row r="28" customFormat="false" ht="12.75" hidden="false" customHeight="false" outlineLevel="0" collapsed="false">
      <c r="B28" s="283" t="s">
        <v>19</v>
      </c>
      <c r="C28" s="283"/>
      <c r="D28" s="290" t="s">
        <v>32</v>
      </c>
      <c r="E28" s="279" t="n">
        <v>9</v>
      </c>
      <c r="F28" s="280" t="n">
        <v>1</v>
      </c>
      <c r="G28" s="280" t="n">
        <v>0</v>
      </c>
      <c r="H28" s="281" t="n">
        <f aca="false">F28+G28</f>
        <v>1</v>
      </c>
      <c r="I28" s="280" t="n">
        <v>0</v>
      </c>
      <c r="J28" s="281" t="n">
        <f aca="false">H28+I28</f>
        <v>1</v>
      </c>
      <c r="K28" s="280" t="n">
        <v>0</v>
      </c>
      <c r="L28" s="280" t="n">
        <v>0</v>
      </c>
      <c r="M28" s="291" t="n">
        <f aca="false">K28+L28</f>
        <v>0</v>
      </c>
      <c r="N28" s="280" t="n">
        <v>0</v>
      </c>
    </row>
    <row r="29" customFormat="false" ht="12.75" hidden="false" customHeight="false" outlineLevel="0" collapsed="false">
      <c r="B29" s="283" t="s">
        <v>20</v>
      </c>
      <c r="C29" s="283" t="s">
        <v>26</v>
      </c>
      <c r="D29" s="290" t="s">
        <v>34</v>
      </c>
      <c r="E29" s="279" t="n">
        <v>8</v>
      </c>
      <c r="F29" s="280" t="n">
        <v>22</v>
      </c>
      <c r="G29" s="280" t="n">
        <v>0</v>
      </c>
      <c r="H29" s="281" t="n">
        <f aca="false">F29+G29</f>
        <v>22</v>
      </c>
      <c r="I29" s="280" t="n">
        <v>0</v>
      </c>
      <c r="J29" s="281" t="n">
        <f aca="false">H29+I29</f>
        <v>22</v>
      </c>
      <c r="K29" s="280" t="n">
        <v>0</v>
      </c>
      <c r="L29" s="280" t="n">
        <v>1</v>
      </c>
      <c r="M29" s="291" t="n">
        <f aca="false">K29+L29</f>
        <v>1</v>
      </c>
      <c r="N29" s="280" t="n">
        <v>3</v>
      </c>
    </row>
    <row r="30" customFormat="false" ht="12.75" hidden="false" customHeight="false" outlineLevel="0" collapsed="false">
      <c r="B30" s="283" t="s">
        <v>25</v>
      </c>
      <c r="C30" s="283"/>
      <c r="D30" s="290" t="s">
        <v>25</v>
      </c>
      <c r="E30" s="279" t="n">
        <v>7</v>
      </c>
      <c r="F30" s="280" t="n">
        <v>14</v>
      </c>
      <c r="G30" s="280" t="n">
        <v>0</v>
      </c>
      <c r="H30" s="281" t="n">
        <f aca="false">F30+G30</f>
        <v>14</v>
      </c>
      <c r="I30" s="280" t="n">
        <v>0</v>
      </c>
      <c r="J30" s="281" t="n">
        <f aca="false">H30+I30</f>
        <v>14</v>
      </c>
      <c r="K30" s="280" t="n">
        <v>0</v>
      </c>
      <c r="L30" s="280" t="n">
        <v>0</v>
      </c>
      <c r="M30" s="291" t="n">
        <f aca="false">K30+L30</f>
        <v>0</v>
      </c>
      <c r="N30" s="280" t="n">
        <v>0</v>
      </c>
    </row>
    <row r="31" customFormat="false" ht="12.75" hidden="false" customHeight="false" outlineLevel="0" collapsed="false">
      <c r="B31" s="283" t="s">
        <v>19</v>
      </c>
      <c r="C31" s="283"/>
      <c r="D31" s="290" t="s">
        <v>30</v>
      </c>
      <c r="E31" s="279" t="n">
        <v>6</v>
      </c>
      <c r="F31" s="280" t="n">
        <v>8</v>
      </c>
      <c r="G31" s="280" t="n">
        <v>0</v>
      </c>
      <c r="H31" s="281" t="n">
        <f aca="false">F31+G31</f>
        <v>8</v>
      </c>
      <c r="I31" s="280" t="n">
        <v>0</v>
      </c>
      <c r="J31" s="281" t="n">
        <f aca="false">H31+I31</f>
        <v>8</v>
      </c>
      <c r="K31" s="280" t="n">
        <v>0</v>
      </c>
      <c r="L31" s="280" t="n">
        <v>0</v>
      </c>
      <c r="M31" s="291" t="n">
        <f aca="false">K31+L31</f>
        <v>0</v>
      </c>
      <c r="N31" s="280" t="n">
        <v>0</v>
      </c>
    </row>
    <row r="32" customFormat="false" ht="12.75" hidden="false" customHeight="false" outlineLevel="0" collapsed="false">
      <c r="B32" s="283" t="s">
        <v>30</v>
      </c>
      <c r="C32" s="276"/>
      <c r="D32" s="290"/>
      <c r="E32" s="279" t="n">
        <v>5</v>
      </c>
      <c r="F32" s="280" t="n">
        <v>9</v>
      </c>
      <c r="G32" s="280" t="n">
        <v>0</v>
      </c>
      <c r="H32" s="281" t="n">
        <f aca="false">F32+G32</f>
        <v>9</v>
      </c>
      <c r="I32" s="280" t="n">
        <v>0</v>
      </c>
      <c r="J32" s="281" t="n">
        <f aca="false">H32+I32</f>
        <v>9</v>
      </c>
      <c r="K32" s="280" t="n">
        <v>0</v>
      </c>
      <c r="L32" s="280" t="n">
        <v>0</v>
      </c>
      <c r="M32" s="291" t="n">
        <f aca="false">K32+L32</f>
        <v>0</v>
      </c>
      <c r="N32" s="280" t="n">
        <v>0</v>
      </c>
    </row>
    <row r="33" customFormat="false" ht="12.75" hidden="false" customHeight="false" outlineLevel="0" collapsed="false">
      <c r="B33" s="283"/>
      <c r="C33" s="283"/>
      <c r="D33" s="290"/>
      <c r="E33" s="279" t="n">
        <v>4</v>
      </c>
      <c r="F33" s="280" t="n">
        <v>1</v>
      </c>
      <c r="G33" s="280" t="n">
        <v>0</v>
      </c>
      <c r="H33" s="281" t="n">
        <f aca="false">F33+G33</f>
        <v>1</v>
      </c>
      <c r="I33" s="280" t="n">
        <v>0</v>
      </c>
      <c r="J33" s="281" t="n">
        <f aca="false">H33+I33</f>
        <v>1</v>
      </c>
      <c r="K33" s="280" t="n">
        <v>1</v>
      </c>
      <c r="L33" s="280" t="n">
        <v>0</v>
      </c>
      <c r="M33" s="291" t="n">
        <f aca="false">K33+L33</f>
        <v>1</v>
      </c>
      <c r="N33" s="280" t="n">
        <v>0</v>
      </c>
    </row>
    <row r="34" customFormat="false" ht="12.75" hidden="false" customHeight="false" outlineLevel="0" collapsed="false">
      <c r="B34" s="283"/>
      <c r="C34" s="283" t="s">
        <v>18</v>
      </c>
      <c r="D34" s="290"/>
      <c r="E34" s="279" t="n">
        <v>3</v>
      </c>
      <c r="F34" s="280" t="n">
        <v>0</v>
      </c>
      <c r="G34" s="280" t="n">
        <v>0</v>
      </c>
      <c r="H34" s="281" t="n">
        <f aca="false">F34+G34</f>
        <v>0</v>
      </c>
      <c r="I34" s="280" t="n">
        <v>0</v>
      </c>
      <c r="J34" s="281" t="n">
        <f aca="false">H34+I34</f>
        <v>0</v>
      </c>
      <c r="K34" s="280" t="n">
        <v>0</v>
      </c>
      <c r="L34" s="280" t="n">
        <v>0</v>
      </c>
      <c r="M34" s="291" t="n">
        <f aca="false">K34+L34</f>
        <v>0</v>
      </c>
      <c r="N34" s="280" t="n">
        <v>0</v>
      </c>
    </row>
    <row r="35" customFormat="false" ht="12.75" hidden="false" customHeight="false" outlineLevel="0" collapsed="false">
      <c r="B35" s="283"/>
      <c r="C35" s="283"/>
      <c r="D35" s="290"/>
      <c r="E35" s="279" t="n">
        <v>2</v>
      </c>
      <c r="F35" s="280" t="n">
        <v>0</v>
      </c>
      <c r="G35" s="280" t="n">
        <v>15</v>
      </c>
      <c r="H35" s="281" t="n">
        <f aca="false">F35+G35</f>
        <v>15</v>
      </c>
      <c r="I35" s="280" t="n">
        <v>0</v>
      </c>
      <c r="J35" s="281" t="n">
        <f aca="false">H35+I35</f>
        <v>15</v>
      </c>
      <c r="K35" s="280" t="n">
        <v>0</v>
      </c>
      <c r="L35" s="280" t="n">
        <v>0</v>
      </c>
      <c r="M35" s="291" t="n">
        <f aca="false">K35+L35</f>
        <v>0</v>
      </c>
      <c r="N35" s="280" t="n">
        <v>0</v>
      </c>
    </row>
    <row r="36" customFormat="false" ht="12.75" hidden="false" customHeight="false" outlineLevel="0" collapsed="false">
      <c r="B36" s="287"/>
      <c r="C36" s="287"/>
      <c r="D36" s="290"/>
      <c r="E36" s="276" t="n">
        <v>1</v>
      </c>
      <c r="F36" s="280" t="n">
        <v>0</v>
      </c>
      <c r="G36" s="280" t="n">
        <v>0</v>
      </c>
      <c r="H36" s="281" t="n">
        <f aca="false">F36+G36</f>
        <v>0</v>
      </c>
      <c r="I36" s="280" t="n">
        <v>23</v>
      </c>
      <c r="J36" s="281" t="n">
        <f aca="false">H36+I36</f>
        <v>23</v>
      </c>
      <c r="K36" s="280" t="n">
        <v>0</v>
      </c>
      <c r="L36" s="280" t="n">
        <v>0</v>
      </c>
      <c r="M36" s="291" t="n">
        <f aca="false">K36+L36</f>
        <v>0</v>
      </c>
      <c r="N36" s="280" t="n">
        <v>0</v>
      </c>
    </row>
    <row r="37" customFormat="false" ht="15" hidden="false" customHeight="true" outlineLevel="0" collapsed="false">
      <c r="B37" s="292" t="s">
        <v>35</v>
      </c>
      <c r="C37" s="292"/>
      <c r="D37" s="292"/>
      <c r="E37" s="292"/>
      <c r="F37" s="289" t="n">
        <f aca="false">SUM(F24:F36)</f>
        <v>291</v>
      </c>
      <c r="G37" s="281" t="n">
        <f aca="false">SUM(G24:G36)</f>
        <v>15</v>
      </c>
      <c r="H37" s="293" t="n">
        <f aca="false">SUM(H24:H36)</f>
        <v>306</v>
      </c>
      <c r="I37" s="294" t="n">
        <f aca="false">SUM(I24:I36)</f>
        <v>23</v>
      </c>
      <c r="J37" s="288" t="n">
        <f aca="false">SUM(J24:J36)</f>
        <v>329</v>
      </c>
      <c r="K37" s="289" t="n">
        <f aca="false">SUM(K24:K36)</f>
        <v>34</v>
      </c>
      <c r="L37" s="281" t="n">
        <f aca="false">SUM(L24:L36)</f>
        <v>13</v>
      </c>
      <c r="M37" s="288" t="n">
        <f aca="false">SUM(M24:M36)</f>
        <v>47</v>
      </c>
      <c r="N37" s="289" t="n">
        <f aca="false">SUM(N24:N36)</f>
        <v>23</v>
      </c>
    </row>
    <row r="38" customFormat="false" ht="12.75" hidden="false" customHeight="false" outlineLevel="0" collapsed="false">
      <c r="B38" s="276"/>
      <c r="C38" s="276"/>
      <c r="D38" s="295"/>
      <c r="E38" s="279" t="n">
        <v>13</v>
      </c>
      <c r="F38" s="280" t="n">
        <v>0</v>
      </c>
      <c r="G38" s="280" t="n">
        <v>0</v>
      </c>
      <c r="H38" s="281" t="n">
        <f aca="false">F38+G38</f>
        <v>0</v>
      </c>
      <c r="I38" s="280" t="n">
        <v>0</v>
      </c>
      <c r="J38" s="281" t="n">
        <f aca="false">H38+I38</f>
        <v>0</v>
      </c>
      <c r="K38" s="280" t="n">
        <v>0</v>
      </c>
      <c r="L38" s="280" t="n">
        <v>0</v>
      </c>
      <c r="M38" s="291" t="n">
        <f aca="false">K38+L38</f>
        <v>0</v>
      </c>
      <c r="N38" s="280" t="n">
        <v>0</v>
      </c>
    </row>
    <row r="39" customFormat="false" ht="12.75" hidden="false" customHeight="false" outlineLevel="0" collapsed="false">
      <c r="B39" s="283" t="s">
        <v>18</v>
      </c>
      <c r="C39" s="283" t="s">
        <v>19</v>
      </c>
      <c r="D39" s="290" t="s">
        <v>36</v>
      </c>
      <c r="E39" s="279" t="n">
        <v>12</v>
      </c>
      <c r="F39" s="280" t="n">
        <v>0</v>
      </c>
      <c r="G39" s="280" t="n">
        <v>0</v>
      </c>
      <c r="H39" s="281" t="n">
        <f aca="false">F39+G39</f>
        <v>0</v>
      </c>
      <c r="I39" s="280" t="n">
        <v>0</v>
      </c>
      <c r="J39" s="281" t="n">
        <f aca="false">H39+I39</f>
        <v>0</v>
      </c>
      <c r="K39" s="280" t="n">
        <v>0</v>
      </c>
      <c r="L39" s="280" t="n">
        <v>0</v>
      </c>
      <c r="M39" s="291" t="n">
        <f aca="false">K39+L39</f>
        <v>0</v>
      </c>
      <c r="N39" s="280" t="n">
        <v>0</v>
      </c>
    </row>
    <row r="40" customFormat="false" ht="12.75" hidden="false" customHeight="false" outlineLevel="0" collapsed="false">
      <c r="B40" s="283" t="s">
        <v>22</v>
      </c>
      <c r="C40" s="283"/>
      <c r="D40" s="290" t="s">
        <v>22</v>
      </c>
      <c r="E40" s="279" t="n">
        <v>11</v>
      </c>
      <c r="F40" s="280" t="n">
        <v>0</v>
      </c>
      <c r="G40" s="280" t="n">
        <v>0</v>
      </c>
      <c r="H40" s="281" t="n">
        <f aca="false">F40+G40</f>
        <v>0</v>
      </c>
      <c r="I40" s="280" t="n">
        <v>0</v>
      </c>
      <c r="J40" s="281" t="n">
        <f aca="false">H40+I40</f>
        <v>0</v>
      </c>
      <c r="K40" s="280" t="n">
        <v>0</v>
      </c>
      <c r="L40" s="280" t="n">
        <v>0</v>
      </c>
      <c r="M40" s="291" t="n">
        <f aca="false">K40+L40</f>
        <v>0</v>
      </c>
      <c r="N40" s="280" t="n">
        <v>0</v>
      </c>
    </row>
    <row r="41" customFormat="false" ht="12.75" hidden="false" customHeight="false" outlineLevel="0" collapsed="false">
      <c r="B41" s="283" t="s">
        <v>37</v>
      </c>
      <c r="C41" s="276"/>
      <c r="D41" s="290" t="s">
        <v>20</v>
      </c>
      <c r="E41" s="279" t="n">
        <v>10</v>
      </c>
      <c r="F41" s="280" t="n">
        <v>0</v>
      </c>
      <c r="G41" s="280" t="n">
        <v>0</v>
      </c>
      <c r="H41" s="281" t="n">
        <f aca="false">F41+G41</f>
        <v>0</v>
      </c>
      <c r="I41" s="280" t="n">
        <v>0</v>
      </c>
      <c r="J41" s="281" t="n">
        <f aca="false">H41+I41</f>
        <v>0</v>
      </c>
      <c r="K41" s="280" t="n">
        <v>0</v>
      </c>
      <c r="L41" s="280" t="n">
        <v>0</v>
      </c>
      <c r="M41" s="291" t="n">
        <f aca="false">K41+L41</f>
        <v>0</v>
      </c>
      <c r="N41" s="280" t="n">
        <v>0</v>
      </c>
    </row>
    <row r="42" customFormat="false" ht="12.75" hidden="false" customHeight="false" outlineLevel="0" collapsed="false">
      <c r="B42" s="283" t="s">
        <v>25</v>
      </c>
      <c r="C42" s="283"/>
      <c r="D42" s="290" t="s">
        <v>34</v>
      </c>
      <c r="E42" s="279" t="n">
        <v>9</v>
      </c>
      <c r="F42" s="280" t="n">
        <v>0</v>
      </c>
      <c r="G42" s="280" t="n">
        <v>0</v>
      </c>
      <c r="H42" s="281" t="n">
        <f aca="false">F42+G42</f>
        <v>0</v>
      </c>
      <c r="I42" s="280" t="n">
        <v>0</v>
      </c>
      <c r="J42" s="281" t="n">
        <f aca="false">H42+I42</f>
        <v>0</v>
      </c>
      <c r="K42" s="280" t="n">
        <v>0</v>
      </c>
      <c r="L42" s="280" t="n">
        <v>0</v>
      </c>
      <c r="M42" s="291" t="n">
        <f aca="false">K42+L42</f>
        <v>0</v>
      </c>
      <c r="N42" s="280" t="n">
        <v>0</v>
      </c>
    </row>
    <row r="43" customFormat="false" ht="12.75" hidden="false" customHeight="false" outlineLevel="0" collapsed="false">
      <c r="B43" s="283" t="s">
        <v>23</v>
      </c>
      <c r="C43" s="283" t="s">
        <v>26</v>
      </c>
      <c r="D43" s="290" t="s">
        <v>18</v>
      </c>
      <c r="E43" s="279" t="n">
        <v>8</v>
      </c>
      <c r="F43" s="280" t="n">
        <v>0</v>
      </c>
      <c r="G43" s="280" t="n">
        <v>0</v>
      </c>
      <c r="H43" s="281" t="n">
        <f aca="false">F43+G43</f>
        <v>0</v>
      </c>
      <c r="I43" s="280" t="n">
        <v>0</v>
      </c>
      <c r="J43" s="281" t="n">
        <f aca="false">H43+I43</f>
        <v>0</v>
      </c>
      <c r="K43" s="280" t="n">
        <v>0</v>
      </c>
      <c r="L43" s="280" t="n">
        <v>0</v>
      </c>
      <c r="M43" s="291" t="n">
        <f aca="false">K43+L43</f>
        <v>0</v>
      </c>
      <c r="N43" s="280" t="n">
        <v>0</v>
      </c>
    </row>
    <row r="44" customFormat="false" ht="12.75" hidden="false" customHeight="false" outlineLevel="0" collapsed="false">
      <c r="B44" s="283" t="s">
        <v>25</v>
      </c>
      <c r="C44" s="283"/>
      <c r="D44" s="290" t="s">
        <v>33</v>
      </c>
      <c r="E44" s="279" t="n">
        <v>7</v>
      </c>
      <c r="F44" s="280" t="n">
        <v>0</v>
      </c>
      <c r="G44" s="280" t="n">
        <v>0</v>
      </c>
      <c r="H44" s="281" t="n">
        <f aca="false">F44+G44</f>
        <v>0</v>
      </c>
      <c r="I44" s="280" t="n">
        <v>0</v>
      </c>
      <c r="J44" s="281" t="n">
        <f aca="false">H44+I44</f>
        <v>0</v>
      </c>
      <c r="K44" s="280" t="n">
        <v>0</v>
      </c>
      <c r="L44" s="280" t="n">
        <v>0</v>
      </c>
      <c r="M44" s="291" t="n">
        <f aca="false">K44+L44</f>
        <v>0</v>
      </c>
      <c r="N44" s="280" t="n">
        <v>0</v>
      </c>
    </row>
    <row r="45" customFormat="false" ht="12.75" hidden="false" customHeight="false" outlineLevel="0" collapsed="false">
      <c r="B45" s="283" t="s">
        <v>18</v>
      </c>
      <c r="C45" s="283"/>
      <c r="D45" s="290" t="s">
        <v>27</v>
      </c>
      <c r="E45" s="279" t="n">
        <v>6</v>
      </c>
      <c r="F45" s="280" t="n">
        <v>0</v>
      </c>
      <c r="G45" s="280" t="n">
        <v>0</v>
      </c>
      <c r="H45" s="281" t="n">
        <f aca="false">F45+G45</f>
        <v>0</v>
      </c>
      <c r="I45" s="280" t="n">
        <v>0</v>
      </c>
      <c r="J45" s="281" t="n">
        <f aca="false">H45+I45</f>
        <v>0</v>
      </c>
      <c r="K45" s="280" t="n">
        <v>0</v>
      </c>
      <c r="L45" s="280" t="n">
        <v>0</v>
      </c>
      <c r="M45" s="291" t="n">
        <f aca="false">K45+L45</f>
        <v>0</v>
      </c>
      <c r="N45" s="280" t="n">
        <v>0</v>
      </c>
    </row>
    <row r="46" customFormat="false" ht="12.75" hidden="false" customHeight="false" outlineLevel="0" collapsed="false">
      <c r="B46" s="283" t="s">
        <v>28</v>
      </c>
      <c r="C46" s="276"/>
      <c r="D46" s="290" t="s">
        <v>20</v>
      </c>
      <c r="E46" s="279" t="n">
        <v>5</v>
      </c>
      <c r="F46" s="280" t="n">
        <v>0</v>
      </c>
      <c r="G46" s="280" t="n">
        <v>0</v>
      </c>
      <c r="H46" s="281" t="n">
        <f aca="false">F46+G46</f>
        <v>0</v>
      </c>
      <c r="I46" s="280" t="n">
        <v>0</v>
      </c>
      <c r="J46" s="281" t="n">
        <f aca="false">H46+I46</f>
        <v>0</v>
      </c>
      <c r="K46" s="280" t="n">
        <v>0</v>
      </c>
      <c r="L46" s="280" t="n">
        <v>0</v>
      </c>
      <c r="M46" s="291" t="n">
        <f aca="false">K46+L46</f>
        <v>0</v>
      </c>
      <c r="N46" s="280" t="n">
        <v>0</v>
      </c>
    </row>
    <row r="47" customFormat="false" ht="12.75" hidden="false" customHeight="false" outlineLevel="0" collapsed="false">
      <c r="B47" s="283"/>
      <c r="C47" s="283"/>
      <c r="D47" s="290" t="s">
        <v>29</v>
      </c>
      <c r="E47" s="279" t="n">
        <v>4</v>
      </c>
      <c r="F47" s="280" t="n">
        <v>0</v>
      </c>
      <c r="G47" s="280" t="n">
        <v>0</v>
      </c>
      <c r="H47" s="281" t="n">
        <f aca="false">F47+G47</f>
        <v>0</v>
      </c>
      <c r="I47" s="280" t="n">
        <v>0</v>
      </c>
      <c r="J47" s="281" t="n">
        <f aca="false">H47+I47</f>
        <v>0</v>
      </c>
      <c r="K47" s="280" t="n">
        <v>0</v>
      </c>
      <c r="L47" s="280" t="n">
        <v>0</v>
      </c>
      <c r="M47" s="291" t="n">
        <f aca="false">K47+L47</f>
        <v>0</v>
      </c>
      <c r="N47" s="280" t="n">
        <v>0</v>
      </c>
    </row>
    <row r="48" customFormat="false" ht="12.75" hidden="false" customHeight="false" outlineLevel="0" collapsed="false">
      <c r="B48" s="283"/>
      <c r="C48" s="283" t="s">
        <v>18</v>
      </c>
      <c r="D48" s="290" t="s">
        <v>18</v>
      </c>
      <c r="E48" s="279" t="n">
        <v>3</v>
      </c>
      <c r="F48" s="280" t="n">
        <v>0</v>
      </c>
      <c r="G48" s="280" t="n">
        <v>0</v>
      </c>
      <c r="H48" s="281" t="n">
        <f aca="false">F48+G48</f>
        <v>0</v>
      </c>
      <c r="I48" s="280" t="n">
        <v>0</v>
      </c>
      <c r="J48" s="281" t="n">
        <f aca="false">H48+I48</f>
        <v>0</v>
      </c>
      <c r="K48" s="280" t="n">
        <v>0</v>
      </c>
      <c r="L48" s="280" t="n">
        <v>0</v>
      </c>
      <c r="M48" s="291" t="n">
        <f aca="false">K48+L48</f>
        <v>0</v>
      </c>
      <c r="N48" s="280" t="n">
        <v>0</v>
      </c>
    </row>
    <row r="49" customFormat="false" ht="12.75" hidden="false" customHeight="false" outlineLevel="0" collapsed="false">
      <c r="B49" s="283"/>
      <c r="C49" s="283"/>
      <c r="D49" s="290" t="s">
        <v>23</v>
      </c>
      <c r="E49" s="279" t="n">
        <v>2</v>
      </c>
      <c r="F49" s="280" t="n">
        <v>0</v>
      </c>
      <c r="G49" s="280" t="n">
        <v>0</v>
      </c>
      <c r="H49" s="281" t="n">
        <f aca="false">F49+G49</f>
        <v>0</v>
      </c>
      <c r="I49" s="280" t="n">
        <v>0</v>
      </c>
      <c r="J49" s="281" t="n">
        <f aca="false">H49+I49</f>
        <v>0</v>
      </c>
      <c r="K49" s="280" t="n">
        <v>0</v>
      </c>
      <c r="L49" s="280" t="n">
        <v>0</v>
      </c>
      <c r="M49" s="291" t="n">
        <f aca="false">K49+L49</f>
        <v>0</v>
      </c>
      <c r="N49" s="280" t="n">
        <v>0</v>
      </c>
    </row>
    <row r="50" customFormat="false" ht="12.75" hidden="false" customHeight="false" outlineLevel="0" collapsed="false">
      <c r="B50" s="287"/>
      <c r="C50" s="290"/>
      <c r="D50" s="287"/>
      <c r="E50" s="276" t="n">
        <v>1</v>
      </c>
      <c r="F50" s="280" t="n">
        <v>0</v>
      </c>
      <c r="G50" s="280" t="n">
        <v>0</v>
      </c>
      <c r="H50" s="296" t="n">
        <f aca="false">F50+G50</f>
        <v>0</v>
      </c>
      <c r="I50" s="280" t="n">
        <v>0</v>
      </c>
      <c r="J50" s="296" t="n">
        <f aca="false">H50+I50</f>
        <v>0</v>
      </c>
      <c r="K50" s="280" t="n">
        <v>0</v>
      </c>
      <c r="L50" s="280" t="n">
        <v>0</v>
      </c>
      <c r="M50" s="297" t="n">
        <f aca="false">K50+L50</f>
        <v>0</v>
      </c>
      <c r="N50" s="280" t="n">
        <v>0</v>
      </c>
    </row>
    <row r="51" customFormat="false" ht="15" hidden="false" customHeight="true" outlineLevel="0" collapsed="false">
      <c r="B51" s="279" t="s">
        <v>38</v>
      </c>
      <c r="C51" s="279"/>
      <c r="D51" s="279"/>
      <c r="E51" s="279"/>
      <c r="F51" s="281" t="n">
        <f aca="false">SUM(F38:F50)</f>
        <v>0</v>
      </c>
      <c r="G51" s="281" t="n">
        <f aca="false">SUM(G38:G50)</f>
        <v>0</v>
      </c>
      <c r="H51" s="281" t="n">
        <f aca="false">SUM(H38:H50)</f>
        <v>0</v>
      </c>
      <c r="I51" s="281" t="n">
        <f aca="false">SUM(I38:I50)</f>
        <v>0</v>
      </c>
      <c r="J51" s="281" t="n">
        <f aca="false">SUM(J38:J50)</f>
        <v>0</v>
      </c>
      <c r="K51" s="281" t="n">
        <f aca="false">SUM(K38:K50)</f>
        <v>0</v>
      </c>
      <c r="L51" s="281" t="n">
        <f aca="false">SUM(L38:L50)</f>
        <v>0</v>
      </c>
      <c r="M51" s="281" t="n">
        <f aca="false">SUM(M38:M50)</f>
        <v>0</v>
      </c>
      <c r="N51" s="281" t="n">
        <f aca="false">SUM(N38:N50)</f>
        <v>0</v>
      </c>
    </row>
    <row r="52" customFormat="false" ht="12.75" hidden="false" customHeight="true" outlineLevel="0" collapsed="false">
      <c r="B52" s="279" t="s">
        <v>39</v>
      </c>
      <c r="C52" s="279"/>
      <c r="D52" s="279"/>
      <c r="E52" s="279"/>
      <c r="F52" s="101" t="n">
        <v>0</v>
      </c>
      <c r="G52" s="101" t="n">
        <v>0</v>
      </c>
      <c r="H52" s="101" t="n">
        <v>0</v>
      </c>
      <c r="I52" s="101" t="n">
        <v>0</v>
      </c>
      <c r="J52" s="101" t="n">
        <v>0</v>
      </c>
      <c r="K52" s="101" t="n">
        <v>0</v>
      </c>
      <c r="L52" s="101" t="n">
        <v>0</v>
      </c>
      <c r="M52" s="101" t="n">
        <v>0</v>
      </c>
      <c r="N52" s="101" t="n">
        <v>0</v>
      </c>
    </row>
    <row r="53" customFormat="false" ht="15" hidden="false" customHeight="true" outlineLevel="0" collapsed="false">
      <c r="B53" s="298" t="s">
        <v>40</v>
      </c>
      <c r="C53" s="298"/>
      <c r="D53" s="298"/>
      <c r="E53" s="298"/>
      <c r="F53" s="299" t="n">
        <f aca="false">+F23+F37+F51+F52</f>
        <v>499</v>
      </c>
      <c r="G53" s="299" t="n">
        <f aca="false">+G23+G37+G51+G52</f>
        <v>20</v>
      </c>
      <c r="H53" s="299" t="n">
        <f aca="false">+H23+H37+H51+H52</f>
        <v>519</v>
      </c>
      <c r="I53" s="299" t="n">
        <f aca="false">+I23+I37+I51+I52</f>
        <v>36</v>
      </c>
      <c r="J53" s="299" t="n">
        <f aca="false">+J23+J37+J51+J52</f>
        <v>555</v>
      </c>
      <c r="K53" s="299" t="n">
        <f aca="false">+K23+K37+K51+K52</f>
        <v>72</v>
      </c>
      <c r="L53" s="299" t="n">
        <f aca="false">+L23+L37+L51+L52</f>
        <v>20</v>
      </c>
      <c r="M53" s="299" t="n">
        <f aca="false">+M23+M37+M51+M52</f>
        <v>92</v>
      </c>
      <c r="N53" s="299" t="n">
        <f aca="false">+N23+N37+N51+N52</f>
        <v>32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53" t="s">
        <v>0</v>
      </c>
      <c r="C1" s="54"/>
      <c r="D1" s="54"/>
      <c r="E1" s="54"/>
      <c r="F1" s="54"/>
      <c r="G1" s="55"/>
      <c r="H1" s="55"/>
      <c r="I1" s="56"/>
      <c r="J1" s="57"/>
      <c r="K1" s="57"/>
      <c r="L1" s="57"/>
      <c r="M1" s="57"/>
      <c r="N1" s="57"/>
    </row>
    <row r="2" customFormat="false" ht="15" hidden="false" customHeight="false" outlineLevel="0" collapsed="false">
      <c r="B2" s="58" t="s">
        <v>54</v>
      </c>
      <c r="C2" s="59"/>
      <c r="D2" s="59"/>
      <c r="E2" s="59"/>
      <c r="F2" s="95" t="s">
        <v>73</v>
      </c>
      <c r="G2" s="59"/>
      <c r="H2" s="60"/>
      <c r="I2" s="61"/>
      <c r="J2" s="57"/>
      <c r="K2" s="57"/>
      <c r="L2" s="57"/>
      <c r="M2" s="57"/>
      <c r="N2" s="57"/>
    </row>
    <row r="3" customFormat="false" ht="12.75" hidden="false" customHeight="false" outlineLevel="0" collapsed="false">
      <c r="B3" s="58" t="s">
        <v>42</v>
      </c>
      <c r="C3" s="62" t="s">
        <v>56</v>
      </c>
      <c r="D3" s="62"/>
      <c r="E3" s="62"/>
      <c r="F3" s="62"/>
      <c r="G3" s="62"/>
      <c r="H3" s="62"/>
      <c r="I3" s="62"/>
    </row>
    <row r="4" customFormat="false" ht="12.75" hidden="false" customHeight="false" outlineLevel="0" collapsed="false">
      <c r="B4" s="63" t="s">
        <v>44</v>
      </c>
      <c r="C4" s="64"/>
      <c r="D4" s="65" t="n">
        <v>44926</v>
      </c>
      <c r="E4" s="66"/>
      <c r="F4" s="66"/>
      <c r="G4" s="67"/>
      <c r="H4" s="67"/>
      <c r="I4" s="68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96" t="s">
        <v>6</v>
      </c>
      <c r="C7" s="96"/>
      <c r="D7" s="96"/>
      <c r="E7" s="96"/>
      <c r="F7" s="96" t="s">
        <v>7</v>
      </c>
      <c r="G7" s="96"/>
      <c r="H7" s="96"/>
      <c r="I7" s="96"/>
      <c r="J7" s="96"/>
      <c r="K7" s="96" t="s">
        <v>8</v>
      </c>
      <c r="L7" s="96"/>
      <c r="M7" s="96"/>
      <c r="N7" s="96"/>
    </row>
    <row r="8" customFormat="false" ht="15" hidden="false" customHeight="true" outlineLevel="0" collapsed="false">
      <c r="B8" s="96"/>
      <c r="C8" s="96"/>
      <c r="D8" s="96"/>
      <c r="E8" s="96"/>
      <c r="F8" s="96" t="s">
        <v>9</v>
      </c>
      <c r="G8" s="96"/>
      <c r="H8" s="96"/>
      <c r="I8" s="96" t="s">
        <v>10</v>
      </c>
      <c r="J8" s="96" t="s">
        <v>11</v>
      </c>
      <c r="K8" s="96" t="s">
        <v>12</v>
      </c>
      <c r="L8" s="96" t="s">
        <v>13</v>
      </c>
      <c r="M8" s="96" t="s">
        <v>11</v>
      </c>
      <c r="N8" s="96" t="s">
        <v>14</v>
      </c>
    </row>
    <row r="9" customFormat="false" ht="24" hidden="false" customHeight="false" outlineLevel="0" collapsed="false">
      <c r="B9" s="96"/>
      <c r="C9" s="96"/>
      <c r="D9" s="96"/>
      <c r="E9" s="96"/>
      <c r="F9" s="96" t="s">
        <v>15</v>
      </c>
      <c r="G9" s="96" t="s">
        <v>16</v>
      </c>
      <c r="H9" s="96" t="s">
        <v>17</v>
      </c>
      <c r="I9" s="96"/>
      <c r="J9" s="96"/>
      <c r="K9" s="96"/>
      <c r="L9" s="96"/>
      <c r="M9" s="96"/>
      <c r="N9" s="96"/>
    </row>
    <row r="10" customFormat="false" ht="12.75" hidden="false" customHeight="false" outlineLevel="0" collapsed="false">
      <c r="B10" s="97"/>
      <c r="C10" s="98"/>
      <c r="D10" s="99"/>
      <c r="E10" s="100" t="n">
        <v>13</v>
      </c>
      <c r="F10" s="101" t="n">
        <v>187</v>
      </c>
      <c r="G10" s="101"/>
      <c r="H10" s="102" t="n">
        <v>187</v>
      </c>
      <c r="I10" s="101"/>
      <c r="J10" s="102" t="n">
        <v>187</v>
      </c>
      <c r="K10" s="136" t="n">
        <v>70</v>
      </c>
      <c r="L10" s="136" t="n">
        <v>10</v>
      </c>
      <c r="M10" s="104" t="n">
        <v>80</v>
      </c>
      <c r="N10" s="136" t="n">
        <v>11</v>
      </c>
    </row>
    <row r="11" customFormat="false" ht="12.75" hidden="false" customHeight="false" outlineLevel="0" collapsed="false">
      <c r="B11" s="105" t="s">
        <v>18</v>
      </c>
      <c r="C11" s="106" t="s">
        <v>19</v>
      </c>
      <c r="D11" s="99"/>
      <c r="E11" s="100" t="n">
        <v>12</v>
      </c>
      <c r="F11" s="101" t="n">
        <v>25</v>
      </c>
      <c r="G11" s="101"/>
      <c r="H11" s="102" t="n">
        <v>25</v>
      </c>
      <c r="I11" s="101"/>
      <c r="J11" s="102" t="n">
        <v>25</v>
      </c>
      <c r="K11" s="136"/>
      <c r="L11" s="136"/>
      <c r="M11" s="104" t="n">
        <v>0</v>
      </c>
      <c r="N11" s="136"/>
    </row>
    <row r="12" customFormat="false" ht="12.75" hidden="false" customHeight="false" outlineLevel="0" collapsed="false">
      <c r="B12" s="105" t="s">
        <v>20</v>
      </c>
      <c r="C12" s="107"/>
      <c r="D12" s="108" t="s">
        <v>21</v>
      </c>
      <c r="E12" s="100" t="n">
        <v>11</v>
      </c>
      <c r="F12" s="101" t="n">
        <v>19</v>
      </c>
      <c r="G12" s="101"/>
      <c r="H12" s="102" t="n">
        <v>19</v>
      </c>
      <c r="I12" s="101"/>
      <c r="J12" s="102" t="n">
        <v>19</v>
      </c>
      <c r="K12" s="136"/>
      <c r="L12" s="136"/>
      <c r="M12" s="104" t="n">
        <v>0</v>
      </c>
      <c r="N12" s="136"/>
    </row>
    <row r="13" customFormat="false" ht="12.75" hidden="false" customHeight="false" outlineLevel="0" collapsed="false">
      <c r="B13" s="105" t="s">
        <v>18</v>
      </c>
      <c r="C13" s="106"/>
      <c r="D13" s="108" t="s">
        <v>22</v>
      </c>
      <c r="E13" s="100" t="n">
        <v>10</v>
      </c>
      <c r="F13" s="101" t="n">
        <v>14</v>
      </c>
      <c r="G13" s="101"/>
      <c r="H13" s="102" t="n">
        <v>14</v>
      </c>
      <c r="I13" s="101"/>
      <c r="J13" s="102" t="n">
        <v>14</v>
      </c>
      <c r="K13" s="136"/>
      <c r="L13" s="136" t="n">
        <v>1</v>
      </c>
      <c r="M13" s="104" t="n">
        <v>1</v>
      </c>
      <c r="N13" s="136" t="n">
        <v>1</v>
      </c>
    </row>
    <row r="14" customFormat="false" ht="12.75" hidden="false" customHeight="false" outlineLevel="0" collapsed="false">
      <c r="B14" s="105" t="s">
        <v>23</v>
      </c>
      <c r="C14" s="106"/>
      <c r="D14" s="108" t="s">
        <v>24</v>
      </c>
      <c r="E14" s="100" t="n">
        <v>9</v>
      </c>
      <c r="F14" s="101" t="n">
        <v>23</v>
      </c>
      <c r="G14" s="101"/>
      <c r="H14" s="102" t="n">
        <v>23</v>
      </c>
      <c r="I14" s="101"/>
      <c r="J14" s="102" t="n">
        <v>23</v>
      </c>
      <c r="K14" s="136"/>
      <c r="L14" s="136"/>
      <c r="M14" s="104" t="n">
        <v>0</v>
      </c>
      <c r="N14" s="136"/>
    </row>
    <row r="15" customFormat="false" ht="12.75" hidden="false" customHeight="false" outlineLevel="0" collapsed="false">
      <c r="B15" s="105" t="s">
        <v>25</v>
      </c>
      <c r="C15" s="106" t="s">
        <v>26</v>
      </c>
      <c r="D15" s="108" t="s">
        <v>27</v>
      </c>
      <c r="E15" s="100" t="n">
        <v>8</v>
      </c>
      <c r="F15" s="101" t="n">
        <v>4</v>
      </c>
      <c r="G15" s="101"/>
      <c r="H15" s="102" t="n">
        <v>4</v>
      </c>
      <c r="I15" s="101"/>
      <c r="J15" s="102" t="n">
        <v>4</v>
      </c>
      <c r="K15" s="136"/>
      <c r="L15" s="136"/>
      <c r="M15" s="104" t="n">
        <v>0</v>
      </c>
      <c r="N15" s="136"/>
    </row>
    <row r="16" customFormat="false" ht="12.75" hidden="false" customHeight="false" outlineLevel="0" collapsed="false">
      <c r="B16" s="105" t="s">
        <v>21</v>
      </c>
      <c r="C16" s="106"/>
      <c r="D16" s="108" t="s">
        <v>28</v>
      </c>
      <c r="E16" s="100" t="n">
        <v>7</v>
      </c>
      <c r="F16" s="101" t="n">
        <v>12</v>
      </c>
      <c r="G16" s="101"/>
      <c r="H16" s="102" t="n">
        <v>12</v>
      </c>
      <c r="I16" s="101"/>
      <c r="J16" s="102" t="n">
        <v>12</v>
      </c>
      <c r="K16" s="136" t="n">
        <v>1</v>
      </c>
      <c r="L16" s="136"/>
      <c r="M16" s="104" t="n">
        <v>1</v>
      </c>
      <c r="N16" s="136"/>
    </row>
    <row r="17" customFormat="false" ht="12.75" hidden="false" customHeight="false" outlineLevel="0" collapsed="false">
      <c r="B17" s="105" t="s">
        <v>29</v>
      </c>
      <c r="C17" s="107"/>
      <c r="D17" s="108" t="s">
        <v>25</v>
      </c>
      <c r="E17" s="100" t="n">
        <v>6</v>
      </c>
      <c r="F17" s="101" t="n">
        <v>5</v>
      </c>
      <c r="G17" s="101"/>
      <c r="H17" s="102" t="n">
        <v>5</v>
      </c>
      <c r="I17" s="101"/>
      <c r="J17" s="102" t="n">
        <v>5</v>
      </c>
      <c r="K17" s="136"/>
      <c r="L17" s="136"/>
      <c r="M17" s="104" t="n">
        <v>0</v>
      </c>
      <c r="N17" s="136"/>
    </row>
    <row r="18" customFormat="false" ht="12.75" hidden="false" customHeight="false" outlineLevel="0" collapsed="false">
      <c r="B18" s="105" t="s">
        <v>18</v>
      </c>
      <c r="C18" s="106"/>
      <c r="D18" s="108" t="s">
        <v>30</v>
      </c>
      <c r="E18" s="100" t="n">
        <v>5</v>
      </c>
      <c r="F18" s="101" t="n">
        <v>1</v>
      </c>
      <c r="G18" s="101"/>
      <c r="H18" s="102" t="n">
        <v>1</v>
      </c>
      <c r="I18" s="101"/>
      <c r="J18" s="102" t="n">
        <v>1</v>
      </c>
      <c r="K18" s="136"/>
      <c r="L18" s="136"/>
      <c r="M18" s="104" t="n">
        <v>0</v>
      </c>
      <c r="N18" s="136"/>
    </row>
    <row r="19" customFormat="false" ht="12.75" hidden="false" customHeight="false" outlineLevel="0" collapsed="false">
      <c r="B19" s="105"/>
      <c r="C19" s="106"/>
      <c r="D19" s="108" t="s">
        <v>28</v>
      </c>
      <c r="E19" s="100" t="n">
        <v>4</v>
      </c>
      <c r="F19" s="101"/>
      <c r="G19" s="101"/>
      <c r="H19" s="102" t="n">
        <v>0</v>
      </c>
      <c r="I19" s="101"/>
      <c r="J19" s="102" t="n">
        <v>0</v>
      </c>
      <c r="K19" s="136"/>
      <c r="L19" s="136"/>
      <c r="M19" s="104" t="n">
        <v>0</v>
      </c>
      <c r="N19" s="136"/>
    </row>
    <row r="20" customFormat="false" ht="12.75" hidden="false" customHeight="false" outlineLevel="0" collapsed="false">
      <c r="B20" s="105"/>
      <c r="C20" s="106" t="s">
        <v>18</v>
      </c>
      <c r="D20" s="99"/>
      <c r="E20" s="100" t="n">
        <v>3</v>
      </c>
      <c r="F20" s="101"/>
      <c r="G20" s="101" t="n">
        <v>1</v>
      </c>
      <c r="H20" s="102" t="n">
        <v>1</v>
      </c>
      <c r="I20" s="101"/>
      <c r="J20" s="102" t="n">
        <v>1</v>
      </c>
      <c r="K20" s="136"/>
      <c r="L20" s="136"/>
      <c r="M20" s="104" t="n">
        <v>0</v>
      </c>
      <c r="N20" s="136"/>
    </row>
    <row r="21" customFormat="false" ht="12.75" hidden="false" customHeight="false" outlineLevel="0" collapsed="false">
      <c r="B21" s="105"/>
      <c r="C21" s="106"/>
      <c r="D21" s="99"/>
      <c r="E21" s="100" t="n">
        <v>2</v>
      </c>
      <c r="F21" s="101"/>
      <c r="G21" s="101" t="n">
        <v>12</v>
      </c>
      <c r="H21" s="102" t="n">
        <v>12</v>
      </c>
      <c r="I21" s="101"/>
      <c r="J21" s="102" t="n">
        <v>12</v>
      </c>
      <c r="K21" s="136"/>
      <c r="L21" s="136"/>
      <c r="M21" s="104" t="n">
        <v>0</v>
      </c>
      <c r="N21" s="136"/>
    </row>
    <row r="22" customFormat="false" ht="12.75" hidden="false" customHeight="false" outlineLevel="0" collapsed="false">
      <c r="B22" s="109"/>
      <c r="C22" s="107"/>
      <c r="D22" s="99"/>
      <c r="E22" s="97" t="n">
        <v>1</v>
      </c>
      <c r="F22" s="101"/>
      <c r="G22" s="101" t="n">
        <v>1</v>
      </c>
      <c r="H22" s="102" t="n">
        <v>1</v>
      </c>
      <c r="I22" s="101" t="n">
        <v>10</v>
      </c>
      <c r="J22" s="102" t="n">
        <v>11</v>
      </c>
      <c r="K22" s="136"/>
      <c r="L22" s="136"/>
      <c r="M22" s="104" t="n">
        <v>0</v>
      </c>
      <c r="N22" s="136"/>
    </row>
    <row r="23" customFormat="false" ht="15" hidden="false" customHeight="true" outlineLevel="0" collapsed="false">
      <c r="B23" s="100" t="s">
        <v>31</v>
      </c>
      <c r="C23" s="100"/>
      <c r="D23" s="100"/>
      <c r="E23" s="100"/>
      <c r="F23" s="102" t="n">
        <v>290</v>
      </c>
      <c r="G23" s="102" t="n">
        <v>14</v>
      </c>
      <c r="H23" s="110" t="n">
        <v>304</v>
      </c>
      <c r="I23" s="102" t="n">
        <v>10</v>
      </c>
      <c r="J23" s="110" t="n">
        <v>314</v>
      </c>
      <c r="K23" s="111" t="n">
        <v>71</v>
      </c>
      <c r="L23" s="111" t="n">
        <v>11</v>
      </c>
      <c r="M23" s="102" t="n">
        <v>82</v>
      </c>
      <c r="N23" s="102" t="n">
        <v>12</v>
      </c>
    </row>
    <row r="24" customFormat="false" ht="12.75" hidden="false" customHeight="false" outlineLevel="0" collapsed="false">
      <c r="B24" s="105"/>
      <c r="C24" s="105"/>
      <c r="D24" s="112"/>
      <c r="E24" s="109" t="n">
        <v>13</v>
      </c>
      <c r="F24" s="101" t="n">
        <v>261</v>
      </c>
      <c r="G24" s="101"/>
      <c r="H24" s="102" t="n">
        <v>261</v>
      </c>
      <c r="I24" s="101"/>
      <c r="J24" s="102" t="n">
        <v>261</v>
      </c>
      <c r="K24" s="136" t="n">
        <v>82</v>
      </c>
      <c r="L24" s="136" t="n">
        <v>11</v>
      </c>
      <c r="M24" s="113" t="n">
        <v>93</v>
      </c>
      <c r="N24" s="103" t="n">
        <v>17</v>
      </c>
    </row>
    <row r="25" customFormat="false" ht="12.75" hidden="false" customHeight="false" outlineLevel="0" collapsed="false">
      <c r="B25" s="105"/>
      <c r="C25" s="105" t="s">
        <v>19</v>
      </c>
      <c r="D25" s="112"/>
      <c r="E25" s="100" t="n">
        <v>12</v>
      </c>
      <c r="F25" s="101" t="n">
        <v>19</v>
      </c>
      <c r="G25" s="101"/>
      <c r="H25" s="102" t="n">
        <v>19</v>
      </c>
      <c r="I25" s="101"/>
      <c r="J25" s="102" t="n">
        <v>19</v>
      </c>
      <c r="K25" s="136"/>
      <c r="L25" s="136"/>
      <c r="M25" s="113" t="n">
        <v>0</v>
      </c>
      <c r="N25" s="103"/>
    </row>
    <row r="26" customFormat="false" ht="12.75" hidden="false" customHeight="false" outlineLevel="0" collapsed="false">
      <c r="B26" s="105" t="s">
        <v>29</v>
      </c>
      <c r="C26" s="109"/>
      <c r="D26" s="112"/>
      <c r="E26" s="100" t="n">
        <v>11</v>
      </c>
      <c r="F26" s="101" t="n">
        <v>19</v>
      </c>
      <c r="G26" s="101"/>
      <c r="H26" s="102" t="n">
        <v>19</v>
      </c>
      <c r="I26" s="101"/>
      <c r="J26" s="102" t="n">
        <v>19</v>
      </c>
      <c r="K26" s="136" t="n">
        <v>1</v>
      </c>
      <c r="L26" s="136"/>
      <c r="M26" s="113" t="n">
        <v>1</v>
      </c>
      <c r="N26" s="103"/>
    </row>
    <row r="27" customFormat="false" ht="12.75" hidden="false" customHeight="false" outlineLevel="0" collapsed="false">
      <c r="B27" s="105" t="s">
        <v>32</v>
      </c>
      <c r="C27" s="105"/>
      <c r="D27" s="112" t="s">
        <v>33</v>
      </c>
      <c r="E27" s="100" t="n">
        <v>10</v>
      </c>
      <c r="F27" s="101" t="n">
        <v>14</v>
      </c>
      <c r="G27" s="101"/>
      <c r="H27" s="102" t="n">
        <v>14</v>
      </c>
      <c r="I27" s="101"/>
      <c r="J27" s="102" t="n">
        <v>14</v>
      </c>
      <c r="K27" s="136" t="n">
        <v>1</v>
      </c>
      <c r="L27" s="136"/>
      <c r="M27" s="113" t="n">
        <v>1</v>
      </c>
      <c r="N27" s="103"/>
    </row>
    <row r="28" customFormat="false" ht="12.75" hidden="false" customHeight="false" outlineLevel="0" collapsed="false">
      <c r="B28" s="105" t="s">
        <v>19</v>
      </c>
      <c r="C28" s="105"/>
      <c r="D28" s="112" t="s">
        <v>32</v>
      </c>
      <c r="E28" s="100" t="n">
        <v>9</v>
      </c>
      <c r="F28" s="101" t="n">
        <v>15</v>
      </c>
      <c r="G28" s="101"/>
      <c r="H28" s="102" t="n">
        <v>15</v>
      </c>
      <c r="I28" s="101"/>
      <c r="J28" s="102" t="n">
        <v>15</v>
      </c>
      <c r="K28" s="136"/>
      <c r="L28" s="136"/>
      <c r="M28" s="113" t="n">
        <v>0</v>
      </c>
      <c r="N28" s="103"/>
    </row>
    <row r="29" customFormat="false" ht="12.75" hidden="false" customHeight="false" outlineLevel="0" collapsed="false">
      <c r="B29" s="105" t="s">
        <v>20</v>
      </c>
      <c r="C29" s="105" t="s">
        <v>26</v>
      </c>
      <c r="D29" s="112" t="s">
        <v>34</v>
      </c>
      <c r="E29" s="100" t="n">
        <v>8</v>
      </c>
      <c r="F29" s="101" t="n">
        <v>9</v>
      </c>
      <c r="G29" s="101"/>
      <c r="H29" s="102" t="n">
        <v>9</v>
      </c>
      <c r="I29" s="101"/>
      <c r="J29" s="102" t="n">
        <v>9</v>
      </c>
      <c r="K29" s="136"/>
      <c r="L29" s="136"/>
      <c r="M29" s="113" t="n">
        <v>0</v>
      </c>
      <c r="N29" s="103"/>
    </row>
    <row r="30" customFormat="false" ht="12.75" hidden="false" customHeight="false" outlineLevel="0" collapsed="false">
      <c r="B30" s="105" t="s">
        <v>25</v>
      </c>
      <c r="C30" s="105"/>
      <c r="D30" s="112" t="s">
        <v>25</v>
      </c>
      <c r="E30" s="100" t="n">
        <v>7</v>
      </c>
      <c r="F30" s="101" t="n">
        <v>9</v>
      </c>
      <c r="G30" s="101"/>
      <c r="H30" s="102" t="n">
        <v>9</v>
      </c>
      <c r="I30" s="101"/>
      <c r="J30" s="102" t="n">
        <v>9</v>
      </c>
      <c r="K30" s="136"/>
      <c r="L30" s="136"/>
      <c r="M30" s="113" t="n">
        <v>0</v>
      </c>
      <c r="N30" s="103"/>
    </row>
    <row r="31" customFormat="false" ht="12.75" hidden="false" customHeight="false" outlineLevel="0" collapsed="false">
      <c r="B31" s="105" t="s">
        <v>19</v>
      </c>
      <c r="C31" s="105"/>
      <c r="D31" s="112" t="s">
        <v>30</v>
      </c>
      <c r="E31" s="100" t="n">
        <v>6</v>
      </c>
      <c r="F31" s="101" t="n">
        <v>5</v>
      </c>
      <c r="G31" s="101"/>
      <c r="H31" s="102" t="n">
        <v>5</v>
      </c>
      <c r="I31" s="101"/>
      <c r="J31" s="102" t="n">
        <v>5</v>
      </c>
      <c r="K31" s="136"/>
      <c r="L31" s="136"/>
      <c r="M31" s="113" t="n">
        <v>0</v>
      </c>
      <c r="N31" s="103"/>
    </row>
    <row r="32" customFormat="false" ht="12.75" hidden="false" customHeight="false" outlineLevel="0" collapsed="false">
      <c r="B32" s="105" t="s">
        <v>30</v>
      </c>
      <c r="C32" s="97"/>
      <c r="D32" s="112"/>
      <c r="E32" s="100" t="n">
        <v>5</v>
      </c>
      <c r="F32" s="101" t="n">
        <v>4</v>
      </c>
      <c r="G32" s="101"/>
      <c r="H32" s="102" t="n">
        <v>4</v>
      </c>
      <c r="I32" s="101"/>
      <c r="J32" s="102" t="n">
        <v>4</v>
      </c>
      <c r="K32" s="136"/>
      <c r="L32" s="136"/>
      <c r="M32" s="113" t="n">
        <v>0</v>
      </c>
      <c r="N32" s="103"/>
    </row>
    <row r="33" customFormat="false" ht="12.75" hidden="false" customHeight="false" outlineLevel="0" collapsed="false">
      <c r="B33" s="105"/>
      <c r="C33" s="105"/>
      <c r="D33" s="112"/>
      <c r="E33" s="100" t="n">
        <v>4</v>
      </c>
      <c r="F33" s="101"/>
      <c r="G33" s="101"/>
      <c r="H33" s="102" t="n">
        <v>0</v>
      </c>
      <c r="I33" s="101"/>
      <c r="J33" s="102" t="n">
        <v>0</v>
      </c>
      <c r="K33" s="136"/>
      <c r="L33" s="136"/>
      <c r="M33" s="113" t="n">
        <v>0</v>
      </c>
      <c r="N33" s="103"/>
    </row>
    <row r="34" customFormat="false" ht="12.75" hidden="false" customHeight="false" outlineLevel="0" collapsed="false">
      <c r="B34" s="105"/>
      <c r="C34" s="105" t="s">
        <v>18</v>
      </c>
      <c r="D34" s="112"/>
      <c r="E34" s="100" t="n">
        <v>3</v>
      </c>
      <c r="F34" s="101"/>
      <c r="G34" s="101" t="n">
        <v>1</v>
      </c>
      <c r="H34" s="102" t="n">
        <v>1</v>
      </c>
      <c r="I34" s="101"/>
      <c r="J34" s="102" t="n">
        <v>1</v>
      </c>
      <c r="K34" s="136"/>
      <c r="L34" s="136"/>
      <c r="M34" s="113" t="n">
        <v>0</v>
      </c>
      <c r="N34" s="103"/>
    </row>
    <row r="35" customFormat="false" ht="12.75" hidden="false" customHeight="false" outlineLevel="0" collapsed="false">
      <c r="B35" s="105"/>
      <c r="C35" s="105"/>
      <c r="D35" s="112"/>
      <c r="E35" s="100" t="n">
        <v>2</v>
      </c>
      <c r="F35" s="101"/>
      <c r="G35" s="101" t="n">
        <v>10</v>
      </c>
      <c r="H35" s="102" t="n">
        <v>10</v>
      </c>
      <c r="I35" s="101"/>
      <c r="J35" s="102" t="n">
        <v>10</v>
      </c>
      <c r="K35" s="136"/>
      <c r="L35" s="136"/>
      <c r="M35" s="113" t="n">
        <v>0</v>
      </c>
      <c r="N35" s="103"/>
    </row>
    <row r="36" customFormat="false" ht="12.75" hidden="false" customHeight="false" outlineLevel="0" collapsed="false">
      <c r="B36" s="109"/>
      <c r="C36" s="109"/>
      <c r="D36" s="112"/>
      <c r="E36" s="97" t="n">
        <v>1</v>
      </c>
      <c r="F36" s="101"/>
      <c r="G36" s="101" t="n">
        <v>6</v>
      </c>
      <c r="H36" s="102" t="n">
        <v>6</v>
      </c>
      <c r="I36" s="101" t="n">
        <v>28</v>
      </c>
      <c r="J36" s="102" t="n">
        <v>34</v>
      </c>
      <c r="K36" s="136"/>
      <c r="L36" s="136"/>
      <c r="M36" s="113" t="n">
        <v>0</v>
      </c>
      <c r="N36" s="103"/>
    </row>
    <row r="37" customFormat="false" ht="15" hidden="false" customHeight="true" outlineLevel="0" collapsed="false">
      <c r="B37" s="140" t="s">
        <v>35</v>
      </c>
      <c r="C37" s="140"/>
      <c r="D37" s="140"/>
      <c r="E37" s="140"/>
      <c r="F37" s="111" t="n">
        <v>355</v>
      </c>
      <c r="G37" s="102" t="n">
        <v>17</v>
      </c>
      <c r="H37" s="114" t="n">
        <v>372</v>
      </c>
      <c r="I37" s="115" t="n">
        <v>28</v>
      </c>
      <c r="J37" s="110" t="n">
        <v>400</v>
      </c>
      <c r="K37" s="111" t="n">
        <v>84</v>
      </c>
      <c r="L37" s="102" t="n">
        <v>11</v>
      </c>
      <c r="M37" s="110" t="n">
        <v>95</v>
      </c>
      <c r="N37" s="111" t="n">
        <v>17</v>
      </c>
    </row>
    <row r="38" customFormat="false" ht="12.75" hidden="false" customHeight="false" outlineLevel="0" collapsed="false">
      <c r="B38" s="97"/>
      <c r="C38" s="97"/>
      <c r="D38" s="116"/>
      <c r="E38" s="100" t="n">
        <v>13</v>
      </c>
      <c r="F38" s="101"/>
      <c r="G38" s="101"/>
      <c r="H38" s="102" t="n">
        <v>0</v>
      </c>
      <c r="I38" s="101"/>
      <c r="J38" s="102" t="n">
        <v>0</v>
      </c>
      <c r="K38" s="103"/>
      <c r="L38" s="103" t="n">
        <v>1</v>
      </c>
      <c r="M38" s="113" t="n">
        <v>1</v>
      </c>
      <c r="N38" s="103" t="n">
        <v>2</v>
      </c>
    </row>
    <row r="39" customFormat="false" ht="12.75" hidden="false" customHeight="false" outlineLevel="0" collapsed="false">
      <c r="B39" s="105" t="s">
        <v>18</v>
      </c>
      <c r="C39" s="105" t="s">
        <v>19</v>
      </c>
      <c r="D39" s="112" t="s">
        <v>36</v>
      </c>
      <c r="E39" s="100" t="n">
        <v>12</v>
      </c>
      <c r="F39" s="101"/>
      <c r="G39" s="101"/>
      <c r="H39" s="102" t="n">
        <v>0</v>
      </c>
      <c r="I39" s="101"/>
      <c r="J39" s="102" t="n">
        <v>0</v>
      </c>
      <c r="K39" s="103"/>
      <c r="L39" s="103"/>
      <c r="M39" s="113" t="n">
        <v>0</v>
      </c>
      <c r="N39" s="103"/>
    </row>
    <row r="40" customFormat="false" ht="12.75" hidden="false" customHeight="false" outlineLevel="0" collapsed="false">
      <c r="B40" s="105" t="s">
        <v>22</v>
      </c>
      <c r="C40" s="105"/>
      <c r="D40" s="112" t="s">
        <v>22</v>
      </c>
      <c r="E40" s="100" t="n">
        <v>11</v>
      </c>
      <c r="F40" s="101"/>
      <c r="G40" s="101"/>
      <c r="H40" s="102" t="n">
        <v>0</v>
      </c>
      <c r="I40" s="101"/>
      <c r="J40" s="102" t="n">
        <v>0</v>
      </c>
      <c r="K40" s="103"/>
      <c r="L40" s="103"/>
      <c r="M40" s="113" t="n">
        <v>0</v>
      </c>
      <c r="N40" s="103"/>
    </row>
    <row r="41" customFormat="false" ht="12.75" hidden="false" customHeight="false" outlineLevel="0" collapsed="false">
      <c r="B41" s="105" t="s">
        <v>37</v>
      </c>
      <c r="C41" s="97"/>
      <c r="D41" s="112" t="s">
        <v>20</v>
      </c>
      <c r="E41" s="100" t="n">
        <v>10</v>
      </c>
      <c r="F41" s="101"/>
      <c r="G41" s="101"/>
      <c r="H41" s="102" t="n">
        <v>0</v>
      </c>
      <c r="I41" s="101"/>
      <c r="J41" s="102" t="n">
        <v>0</v>
      </c>
      <c r="K41" s="103"/>
      <c r="L41" s="103"/>
      <c r="M41" s="113" t="n">
        <v>0</v>
      </c>
      <c r="N41" s="103"/>
    </row>
    <row r="42" customFormat="false" ht="12.75" hidden="false" customHeight="false" outlineLevel="0" collapsed="false">
      <c r="B42" s="105" t="s">
        <v>25</v>
      </c>
      <c r="C42" s="105"/>
      <c r="D42" s="112" t="s">
        <v>34</v>
      </c>
      <c r="E42" s="100" t="n">
        <v>9</v>
      </c>
      <c r="F42" s="101"/>
      <c r="G42" s="101"/>
      <c r="H42" s="102" t="n">
        <v>0</v>
      </c>
      <c r="I42" s="101"/>
      <c r="J42" s="102" t="n">
        <v>0</v>
      </c>
      <c r="K42" s="103"/>
      <c r="L42" s="103"/>
      <c r="M42" s="113" t="n">
        <v>0</v>
      </c>
      <c r="N42" s="103"/>
    </row>
    <row r="43" customFormat="false" ht="12.75" hidden="false" customHeight="false" outlineLevel="0" collapsed="false">
      <c r="B43" s="105" t="s">
        <v>23</v>
      </c>
      <c r="C43" s="105" t="s">
        <v>26</v>
      </c>
      <c r="D43" s="112" t="s">
        <v>18</v>
      </c>
      <c r="E43" s="100" t="n">
        <v>8</v>
      </c>
      <c r="F43" s="101"/>
      <c r="G43" s="101"/>
      <c r="H43" s="102" t="n">
        <v>0</v>
      </c>
      <c r="I43" s="101"/>
      <c r="J43" s="102" t="n">
        <v>0</v>
      </c>
      <c r="K43" s="103"/>
      <c r="L43" s="103"/>
      <c r="M43" s="113" t="n">
        <v>0</v>
      </c>
      <c r="N43" s="103"/>
    </row>
    <row r="44" customFormat="false" ht="12.75" hidden="false" customHeight="false" outlineLevel="0" collapsed="false">
      <c r="B44" s="105" t="s">
        <v>25</v>
      </c>
      <c r="C44" s="105"/>
      <c r="D44" s="112" t="s">
        <v>33</v>
      </c>
      <c r="E44" s="100" t="n">
        <v>7</v>
      </c>
      <c r="F44" s="101"/>
      <c r="G44" s="101"/>
      <c r="H44" s="102" t="n">
        <v>0</v>
      </c>
      <c r="I44" s="101"/>
      <c r="J44" s="102" t="n">
        <v>0</v>
      </c>
      <c r="K44" s="103"/>
      <c r="L44" s="103"/>
      <c r="M44" s="113" t="n">
        <v>0</v>
      </c>
      <c r="N44" s="103"/>
    </row>
    <row r="45" customFormat="false" ht="12.75" hidden="false" customHeight="false" outlineLevel="0" collapsed="false">
      <c r="B45" s="105" t="s">
        <v>18</v>
      </c>
      <c r="C45" s="105"/>
      <c r="D45" s="112" t="s">
        <v>27</v>
      </c>
      <c r="E45" s="100" t="n">
        <v>6</v>
      </c>
      <c r="F45" s="101"/>
      <c r="G45" s="101"/>
      <c r="H45" s="102" t="n">
        <v>0</v>
      </c>
      <c r="I45" s="101"/>
      <c r="J45" s="102" t="n">
        <v>0</v>
      </c>
      <c r="K45" s="103"/>
      <c r="L45" s="103"/>
      <c r="M45" s="113" t="n">
        <v>0</v>
      </c>
      <c r="N45" s="103"/>
    </row>
    <row r="46" customFormat="false" ht="12.75" hidden="false" customHeight="false" outlineLevel="0" collapsed="false">
      <c r="B46" s="105" t="s">
        <v>28</v>
      </c>
      <c r="C46" s="97"/>
      <c r="D46" s="112" t="s">
        <v>20</v>
      </c>
      <c r="E46" s="100" t="n">
        <v>5</v>
      </c>
      <c r="F46" s="101"/>
      <c r="G46" s="101"/>
      <c r="H46" s="102" t="n">
        <v>0</v>
      </c>
      <c r="I46" s="101"/>
      <c r="J46" s="102" t="n">
        <v>0</v>
      </c>
      <c r="K46" s="103"/>
      <c r="L46" s="103"/>
      <c r="M46" s="113" t="n">
        <v>0</v>
      </c>
      <c r="N46" s="103"/>
    </row>
    <row r="47" customFormat="false" ht="12.75" hidden="false" customHeight="false" outlineLevel="0" collapsed="false">
      <c r="B47" s="105"/>
      <c r="C47" s="105"/>
      <c r="D47" s="112" t="s">
        <v>29</v>
      </c>
      <c r="E47" s="100" t="n">
        <v>4</v>
      </c>
      <c r="F47" s="101"/>
      <c r="G47" s="101"/>
      <c r="H47" s="102" t="n">
        <v>0</v>
      </c>
      <c r="I47" s="101"/>
      <c r="J47" s="102" t="n">
        <v>0</v>
      </c>
      <c r="K47" s="103"/>
      <c r="L47" s="103"/>
      <c r="M47" s="113" t="n">
        <v>0</v>
      </c>
      <c r="N47" s="103"/>
    </row>
    <row r="48" customFormat="false" ht="12.75" hidden="false" customHeight="false" outlineLevel="0" collapsed="false">
      <c r="B48" s="105"/>
      <c r="C48" s="105" t="s">
        <v>18</v>
      </c>
      <c r="D48" s="112" t="s">
        <v>18</v>
      </c>
      <c r="E48" s="100" t="n">
        <v>3</v>
      </c>
      <c r="F48" s="101"/>
      <c r="G48" s="101"/>
      <c r="H48" s="102" t="n">
        <v>0</v>
      </c>
      <c r="I48" s="101"/>
      <c r="J48" s="102" t="n">
        <v>0</v>
      </c>
      <c r="K48" s="103"/>
      <c r="L48" s="103"/>
      <c r="M48" s="113" t="n">
        <v>0</v>
      </c>
      <c r="N48" s="103"/>
    </row>
    <row r="49" customFormat="false" ht="12.75" hidden="false" customHeight="false" outlineLevel="0" collapsed="false">
      <c r="B49" s="105"/>
      <c r="C49" s="105"/>
      <c r="D49" s="112" t="s">
        <v>23</v>
      </c>
      <c r="E49" s="100" t="n">
        <v>2</v>
      </c>
      <c r="F49" s="101"/>
      <c r="G49" s="101"/>
      <c r="H49" s="102" t="n">
        <v>0</v>
      </c>
      <c r="I49" s="101"/>
      <c r="J49" s="102" t="n">
        <v>0</v>
      </c>
      <c r="K49" s="103"/>
      <c r="L49" s="103"/>
      <c r="M49" s="113" t="n">
        <v>0</v>
      </c>
      <c r="N49" s="103"/>
    </row>
    <row r="50" customFormat="false" ht="12.75" hidden="false" customHeight="false" outlineLevel="0" collapsed="false">
      <c r="B50" s="109"/>
      <c r="C50" s="112"/>
      <c r="D50" s="109"/>
      <c r="E50" s="97" t="n">
        <v>1</v>
      </c>
      <c r="F50" s="101"/>
      <c r="G50" s="101"/>
      <c r="H50" s="117" t="n">
        <v>0</v>
      </c>
      <c r="I50" s="101" t="n">
        <v>4</v>
      </c>
      <c r="J50" s="117" t="n">
        <v>4</v>
      </c>
      <c r="K50" s="103"/>
      <c r="L50" s="103"/>
      <c r="M50" s="118" t="n">
        <v>0</v>
      </c>
      <c r="N50" s="103"/>
    </row>
    <row r="51" customFormat="false" ht="15" hidden="false" customHeight="true" outlineLevel="0" collapsed="false">
      <c r="B51" s="100" t="s">
        <v>38</v>
      </c>
      <c r="C51" s="100"/>
      <c r="D51" s="100"/>
      <c r="E51" s="100"/>
      <c r="F51" s="102" t="n">
        <v>0</v>
      </c>
      <c r="G51" s="102" t="n">
        <v>0</v>
      </c>
      <c r="H51" s="102" t="n">
        <v>0</v>
      </c>
      <c r="I51" s="102" t="n">
        <v>4</v>
      </c>
      <c r="J51" s="102" t="n">
        <v>4</v>
      </c>
      <c r="K51" s="102" t="n">
        <v>0</v>
      </c>
      <c r="L51" s="102" t="n">
        <v>1</v>
      </c>
      <c r="M51" s="102" t="n">
        <v>1</v>
      </c>
      <c r="N51" s="102" t="n">
        <v>2</v>
      </c>
    </row>
    <row r="52" customFormat="false" ht="12.75" hidden="false" customHeight="true" outlineLevel="0" collapsed="false">
      <c r="B52" s="100" t="s">
        <v>39</v>
      </c>
      <c r="C52" s="100"/>
      <c r="D52" s="100"/>
      <c r="E52" s="100"/>
      <c r="F52" s="101"/>
      <c r="G52" s="101" t="n">
        <v>4</v>
      </c>
      <c r="H52" s="101"/>
      <c r="I52" s="101"/>
      <c r="J52" s="101"/>
      <c r="K52" s="101"/>
      <c r="L52" s="101" t="n">
        <v>1</v>
      </c>
      <c r="M52" s="101"/>
      <c r="N52" s="101" t="n">
        <v>1</v>
      </c>
    </row>
    <row r="53" customFormat="false" ht="15" hidden="false" customHeight="true" outlineLevel="0" collapsed="false">
      <c r="B53" s="119" t="s">
        <v>40</v>
      </c>
      <c r="C53" s="119"/>
      <c r="D53" s="119"/>
      <c r="E53" s="119"/>
      <c r="F53" s="120" t="n">
        <f aca="false">+F23+F37+F51+F52</f>
        <v>645</v>
      </c>
      <c r="G53" s="120" t="n">
        <f aca="false">+G23+G37+G51+G52</f>
        <v>35</v>
      </c>
      <c r="H53" s="120" t="n">
        <f aca="false">+H23+H37+H51+H52</f>
        <v>676</v>
      </c>
      <c r="I53" s="120" t="n">
        <f aca="false">+I23+I37+I51+I52</f>
        <v>42</v>
      </c>
      <c r="J53" s="120" t="n">
        <f aca="false">+J23+J37+J51+J52</f>
        <v>718</v>
      </c>
      <c r="K53" s="120" t="n">
        <f aca="false">+K23+K37+K51+K52</f>
        <v>155</v>
      </c>
      <c r="L53" s="120" t="n">
        <f aca="false">+L23+L37+L51+L52</f>
        <v>24</v>
      </c>
      <c r="M53" s="120" t="n">
        <f aca="false">+M23+M37+M51+M52</f>
        <v>178</v>
      </c>
      <c r="N53" s="120" t="n">
        <f aca="false">+N23+N37+N51+N52</f>
        <v>32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53" t="s">
        <v>0</v>
      </c>
      <c r="C1" s="54"/>
      <c r="D1" s="54"/>
      <c r="E1" s="54"/>
      <c r="F1" s="54"/>
      <c r="G1" s="55"/>
      <c r="H1" s="55"/>
      <c r="I1" s="56"/>
      <c r="J1" s="57"/>
      <c r="K1" s="57"/>
      <c r="L1" s="57"/>
      <c r="M1" s="57"/>
      <c r="N1" s="57"/>
    </row>
    <row r="2" customFormat="false" ht="15" hidden="false" customHeight="false" outlineLevel="0" collapsed="false">
      <c r="B2" s="58" t="s">
        <v>41</v>
      </c>
      <c r="C2" s="59"/>
      <c r="D2" s="59"/>
      <c r="E2" s="59"/>
      <c r="F2" s="60"/>
      <c r="G2" s="59"/>
      <c r="H2" s="60"/>
      <c r="I2" s="61"/>
      <c r="J2" s="57"/>
      <c r="K2" s="57"/>
      <c r="L2" s="57"/>
      <c r="M2" s="57"/>
      <c r="N2" s="57"/>
    </row>
    <row r="3" customFormat="false" ht="12.75" hidden="false" customHeight="false" outlineLevel="0" collapsed="false">
      <c r="B3" s="58" t="s">
        <v>42</v>
      </c>
      <c r="C3" s="62" t="s">
        <v>43</v>
      </c>
      <c r="D3" s="62"/>
      <c r="E3" s="62"/>
      <c r="F3" s="62"/>
      <c r="G3" s="62"/>
      <c r="H3" s="62"/>
      <c r="I3" s="62"/>
    </row>
    <row r="4" customFormat="false" ht="12.75" hidden="false" customHeight="false" outlineLevel="0" collapsed="false">
      <c r="B4" s="63" t="s">
        <v>44</v>
      </c>
      <c r="C4" s="64"/>
      <c r="D4" s="65" t="n">
        <v>44926</v>
      </c>
      <c r="E4" s="66"/>
      <c r="F4" s="66"/>
      <c r="G4" s="67"/>
      <c r="H4" s="67"/>
      <c r="I4" s="68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72" t="s">
        <v>46</v>
      </c>
      <c r="C7" s="72"/>
      <c r="D7" s="72"/>
      <c r="E7" s="72"/>
      <c r="F7" s="73" t="s">
        <v>7</v>
      </c>
      <c r="G7" s="73"/>
      <c r="H7" s="73"/>
      <c r="I7" s="73"/>
      <c r="J7" s="73"/>
      <c r="K7" s="73" t="s">
        <v>8</v>
      </c>
      <c r="L7" s="73"/>
      <c r="M7" s="73"/>
      <c r="N7" s="73"/>
    </row>
    <row r="8" customFormat="false" ht="15" hidden="false" customHeight="true" outlineLevel="0" collapsed="false">
      <c r="B8" s="72"/>
      <c r="C8" s="72"/>
      <c r="D8" s="72"/>
      <c r="E8" s="72"/>
      <c r="F8" s="74" t="s">
        <v>9</v>
      </c>
      <c r="G8" s="74"/>
      <c r="H8" s="74"/>
      <c r="I8" s="75" t="s">
        <v>10</v>
      </c>
      <c r="J8" s="75" t="s">
        <v>11</v>
      </c>
      <c r="K8" s="76" t="s">
        <v>12</v>
      </c>
      <c r="L8" s="76" t="s">
        <v>13</v>
      </c>
      <c r="M8" s="76" t="s">
        <v>11</v>
      </c>
      <c r="N8" s="76" t="s">
        <v>14</v>
      </c>
    </row>
    <row r="9" customFormat="false" ht="25.5" hidden="false" customHeight="false" outlineLevel="0" collapsed="false">
      <c r="B9" s="72"/>
      <c r="C9" s="72"/>
      <c r="D9" s="72"/>
      <c r="E9" s="72"/>
      <c r="F9" s="77" t="s">
        <v>15</v>
      </c>
      <c r="G9" s="76" t="s">
        <v>16</v>
      </c>
      <c r="H9" s="77" t="s">
        <v>17</v>
      </c>
      <c r="I9" s="75"/>
      <c r="J9" s="75"/>
      <c r="K9" s="76"/>
      <c r="L9" s="76"/>
      <c r="M9" s="76"/>
      <c r="N9" s="76"/>
    </row>
    <row r="10" customFormat="false" ht="12.75" hidden="false" customHeight="false" outlineLevel="0" collapsed="false">
      <c r="B10" s="78" t="s">
        <v>47</v>
      </c>
      <c r="C10" s="79" t="s">
        <v>19</v>
      </c>
      <c r="D10" s="80" t="s">
        <v>48</v>
      </c>
      <c r="E10" s="81" t="n">
        <v>13</v>
      </c>
      <c r="F10" s="82" t="n">
        <v>449</v>
      </c>
      <c r="G10" s="82" t="n">
        <v>2</v>
      </c>
      <c r="H10" s="83" t="n">
        <f aca="false">SUM(F10:G10)</f>
        <v>451</v>
      </c>
      <c r="I10" s="84" t="n">
        <v>0</v>
      </c>
      <c r="J10" s="83" t="n">
        <f aca="false">SUM(H10:I10)</f>
        <v>451</v>
      </c>
      <c r="K10" s="85" t="n">
        <v>348</v>
      </c>
      <c r="L10" s="85" t="n">
        <v>72</v>
      </c>
      <c r="M10" s="83" t="n">
        <f aca="false">SUM(K10:L10)</f>
        <v>420</v>
      </c>
      <c r="N10" s="85" t="n">
        <v>86</v>
      </c>
    </row>
    <row r="11" customFormat="false" ht="12.75" hidden="false" customHeight="false" outlineLevel="0" collapsed="false">
      <c r="B11" s="78"/>
      <c r="C11" s="79"/>
      <c r="D11" s="80"/>
      <c r="E11" s="81" t="n">
        <v>12</v>
      </c>
      <c r="F11" s="82" t="n">
        <v>31</v>
      </c>
      <c r="G11" s="82" t="n">
        <v>0</v>
      </c>
      <c r="H11" s="83" t="n">
        <f aca="false">SUM(F11:G11)</f>
        <v>31</v>
      </c>
      <c r="I11" s="84" t="n">
        <v>0</v>
      </c>
      <c r="J11" s="83" t="n">
        <f aca="false">SUM(H11:I11)</f>
        <v>31</v>
      </c>
      <c r="K11" s="85" t="n">
        <v>3</v>
      </c>
      <c r="L11" s="86" t="n">
        <v>0</v>
      </c>
      <c r="M11" s="83" t="n">
        <f aca="false">SUM(K11:L11)</f>
        <v>3</v>
      </c>
      <c r="N11" s="85" t="n">
        <v>0</v>
      </c>
    </row>
    <row r="12" customFormat="false" ht="12.75" hidden="false" customHeight="false" outlineLevel="0" collapsed="false">
      <c r="B12" s="78"/>
      <c r="C12" s="79"/>
      <c r="D12" s="80"/>
      <c r="E12" s="81" t="n">
        <v>11</v>
      </c>
      <c r="F12" s="82" t="n">
        <v>22</v>
      </c>
      <c r="G12" s="82" t="n">
        <v>0</v>
      </c>
      <c r="H12" s="83" t="n">
        <f aca="false">SUM(F12:G12)</f>
        <v>22</v>
      </c>
      <c r="I12" s="84" t="n">
        <v>0</v>
      </c>
      <c r="J12" s="83" t="n">
        <f aca="false">SUM(H12:I12)</f>
        <v>22</v>
      </c>
      <c r="K12" s="85" t="n">
        <v>1</v>
      </c>
      <c r="L12" s="86" t="n">
        <v>0</v>
      </c>
      <c r="M12" s="83" t="n">
        <f aca="false">SUM(K12:L12)</f>
        <v>1</v>
      </c>
      <c r="N12" s="85" t="n">
        <v>0</v>
      </c>
    </row>
    <row r="13" customFormat="false" ht="12.75" hidden="false" customHeight="false" outlineLevel="0" collapsed="false">
      <c r="B13" s="78"/>
      <c r="C13" s="79" t="s">
        <v>26</v>
      </c>
      <c r="D13" s="80"/>
      <c r="E13" s="81" t="n">
        <v>10</v>
      </c>
      <c r="F13" s="82" t="n">
        <v>54</v>
      </c>
      <c r="G13" s="82" t="n">
        <v>0</v>
      </c>
      <c r="H13" s="83" t="n">
        <f aca="false">SUM(F13:G13)</f>
        <v>54</v>
      </c>
      <c r="I13" s="84" t="n">
        <v>0</v>
      </c>
      <c r="J13" s="83" t="n">
        <f aca="false">SUM(H13:I13)</f>
        <v>54</v>
      </c>
      <c r="K13" s="85" t="n">
        <v>1</v>
      </c>
      <c r="L13" s="86" t="n">
        <v>0</v>
      </c>
      <c r="M13" s="83" t="n">
        <f aca="false">SUM(K13:L13)</f>
        <v>1</v>
      </c>
      <c r="N13" s="85" t="n">
        <v>0</v>
      </c>
    </row>
    <row r="14" customFormat="false" ht="12.75" hidden="false" customHeight="false" outlineLevel="0" collapsed="false">
      <c r="B14" s="78"/>
      <c r="C14" s="79"/>
      <c r="D14" s="80"/>
      <c r="E14" s="81" t="n">
        <v>9</v>
      </c>
      <c r="F14" s="82" t="n">
        <v>68</v>
      </c>
      <c r="G14" s="82" t="n">
        <v>0</v>
      </c>
      <c r="H14" s="83" t="n">
        <f aca="false">SUM(F14:G14)</f>
        <v>68</v>
      </c>
      <c r="I14" s="84" t="n">
        <v>0</v>
      </c>
      <c r="J14" s="83" t="n">
        <f aca="false">SUM(H14:I14)</f>
        <v>68</v>
      </c>
      <c r="K14" s="85" t="n">
        <v>1</v>
      </c>
      <c r="L14" s="86" t="n">
        <v>1</v>
      </c>
      <c r="M14" s="83" t="n">
        <f aca="false">SUM(K14:L14)</f>
        <v>2</v>
      </c>
      <c r="N14" s="85" t="n">
        <v>1</v>
      </c>
    </row>
    <row r="15" customFormat="false" ht="12.75" hidden="false" customHeight="false" outlineLevel="0" collapsed="false">
      <c r="B15" s="78"/>
      <c r="C15" s="79"/>
      <c r="D15" s="80"/>
      <c r="E15" s="81" t="n">
        <v>8</v>
      </c>
      <c r="F15" s="82" t="n">
        <v>29</v>
      </c>
      <c r="G15" s="82" t="n">
        <v>0</v>
      </c>
      <c r="H15" s="83" t="n">
        <f aca="false">SUM(F15:G15)</f>
        <v>29</v>
      </c>
      <c r="I15" s="84" t="n">
        <v>0</v>
      </c>
      <c r="J15" s="83" t="n">
        <f aca="false">SUM(H15:I15)</f>
        <v>29</v>
      </c>
      <c r="K15" s="85" t="n">
        <v>0</v>
      </c>
      <c r="L15" s="86" t="n">
        <v>0</v>
      </c>
      <c r="M15" s="83" t="n">
        <f aca="false">SUM(K15:L15)</f>
        <v>0</v>
      </c>
      <c r="N15" s="85" t="n">
        <v>0</v>
      </c>
    </row>
    <row r="16" customFormat="false" ht="12.75" hidden="false" customHeight="false" outlineLevel="0" collapsed="false">
      <c r="B16" s="78"/>
      <c r="C16" s="79"/>
      <c r="D16" s="80"/>
      <c r="E16" s="81" t="n">
        <v>7</v>
      </c>
      <c r="F16" s="82" t="n">
        <v>24</v>
      </c>
      <c r="G16" s="82" t="n">
        <v>0</v>
      </c>
      <c r="H16" s="83" t="n">
        <f aca="false">SUM(F16:G16)</f>
        <v>24</v>
      </c>
      <c r="I16" s="84" t="n">
        <v>0</v>
      </c>
      <c r="J16" s="83" t="n">
        <f aca="false">SUM(H16:I16)</f>
        <v>24</v>
      </c>
      <c r="K16" s="85" t="n">
        <v>1</v>
      </c>
      <c r="L16" s="86" t="n">
        <v>0</v>
      </c>
      <c r="M16" s="83" t="n">
        <f aca="false">SUM(K16:L16)</f>
        <v>1</v>
      </c>
      <c r="N16" s="85" t="n">
        <v>0</v>
      </c>
    </row>
    <row r="17" customFormat="false" ht="12.75" hidden="false" customHeight="false" outlineLevel="0" collapsed="false">
      <c r="B17" s="78"/>
      <c r="C17" s="79"/>
      <c r="D17" s="80"/>
      <c r="E17" s="81" t="n">
        <v>6</v>
      </c>
      <c r="F17" s="82" t="n">
        <v>7</v>
      </c>
      <c r="G17" s="82" t="n">
        <v>0</v>
      </c>
      <c r="H17" s="83" t="n">
        <f aca="false">SUM(F17:G17)</f>
        <v>7</v>
      </c>
      <c r="I17" s="84" t="n">
        <v>0</v>
      </c>
      <c r="J17" s="83" t="n">
        <f aca="false">SUM(H17:I17)</f>
        <v>7</v>
      </c>
      <c r="K17" s="87" t="n">
        <v>0</v>
      </c>
      <c r="L17" s="86" t="n">
        <v>0</v>
      </c>
      <c r="M17" s="83" t="n">
        <f aca="false">SUM(K17:L17)</f>
        <v>0</v>
      </c>
      <c r="N17" s="85" t="n">
        <v>0</v>
      </c>
    </row>
    <row r="18" customFormat="false" ht="12.75" hidden="false" customHeight="false" outlineLevel="0" collapsed="false">
      <c r="B18" s="78"/>
      <c r="C18" s="79" t="s">
        <v>18</v>
      </c>
      <c r="D18" s="80"/>
      <c r="E18" s="81" t="n">
        <v>5</v>
      </c>
      <c r="F18" s="82" t="n">
        <v>17</v>
      </c>
      <c r="G18" s="82" t="n">
        <v>0</v>
      </c>
      <c r="H18" s="83" t="n">
        <f aca="false">SUM(F18:G18)</f>
        <v>17</v>
      </c>
      <c r="I18" s="82" t="n">
        <v>0</v>
      </c>
      <c r="J18" s="83" t="n">
        <f aca="false">SUM(H18:I18)</f>
        <v>17</v>
      </c>
      <c r="K18" s="87" t="n">
        <v>0</v>
      </c>
      <c r="L18" s="86" t="n">
        <v>1</v>
      </c>
      <c r="M18" s="83" t="n">
        <f aca="false">SUM(K18:L18)</f>
        <v>1</v>
      </c>
      <c r="N18" s="85" t="n">
        <v>1</v>
      </c>
    </row>
    <row r="19" customFormat="false" ht="12.75" hidden="false" customHeight="false" outlineLevel="0" collapsed="false">
      <c r="B19" s="78"/>
      <c r="C19" s="79"/>
      <c r="D19" s="80"/>
      <c r="E19" s="81" t="n">
        <v>4</v>
      </c>
      <c r="F19" s="82" t="n">
        <v>11</v>
      </c>
      <c r="G19" s="82" t="n">
        <v>0</v>
      </c>
      <c r="H19" s="83" t="n">
        <f aca="false">SUM(F19:G19)</f>
        <v>11</v>
      </c>
      <c r="I19" s="82" t="n">
        <v>0</v>
      </c>
      <c r="J19" s="83" t="n">
        <f aca="false">SUM(H19:I19)</f>
        <v>11</v>
      </c>
      <c r="K19" s="87" t="n">
        <v>0</v>
      </c>
      <c r="L19" s="86" t="n">
        <v>0</v>
      </c>
      <c r="M19" s="83" t="n">
        <f aca="false">SUM(K19:L19)</f>
        <v>0</v>
      </c>
      <c r="N19" s="85" t="n">
        <v>0</v>
      </c>
    </row>
    <row r="20" customFormat="false" ht="12.75" hidden="false" customHeight="false" outlineLevel="0" collapsed="false">
      <c r="B20" s="78"/>
      <c r="C20" s="79"/>
      <c r="D20" s="80"/>
      <c r="E20" s="81" t="n">
        <v>3</v>
      </c>
      <c r="F20" s="82" t="n">
        <v>0</v>
      </c>
      <c r="G20" s="82" t="n">
        <v>9</v>
      </c>
      <c r="H20" s="83" t="n">
        <f aca="false">SUM(F20:G20)</f>
        <v>9</v>
      </c>
      <c r="I20" s="82" t="n">
        <v>0</v>
      </c>
      <c r="J20" s="83" t="n">
        <f aca="false">SUM(H20:I20)</f>
        <v>9</v>
      </c>
      <c r="K20" s="87" t="n">
        <v>0</v>
      </c>
      <c r="L20" s="86" t="n">
        <v>0</v>
      </c>
      <c r="M20" s="83" t="n">
        <f aca="false">SUM(K20:L20)</f>
        <v>0</v>
      </c>
      <c r="N20" s="85" t="n">
        <v>0</v>
      </c>
    </row>
    <row r="21" customFormat="false" ht="12.75" hidden="false" customHeight="false" outlineLevel="0" collapsed="false">
      <c r="B21" s="78"/>
      <c r="C21" s="79"/>
      <c r="D21" s="80"/>
      <c r="E21" s="81" t="n">
        <v>2</v>
      </c>
      <c r="F21" s="82" t="n">
        <v>0</v>
      </c>
      <c r="G21" s="82" t="n">
        <v>30</v>
      </c>
      <c r="H21" s="83" t="n">
        <f aca="false">SUM(F21:G21)</f>
        <v>30</v>
      </c>
      <c r="I21" s="82" t="n">
        <v>0</v>
      </c>
      <c r="J21" s="83" t="n">
        <f aca="false">SUM(H21:I21)</f>
        <v>30</v>
      </c>
      <c r="K21" s="87" t="n">
        <v>0</v>
      </c>
      <c r="L21" s="86" t="n">
        <v>0</v>
      </c>
      <c r="M21" s="83" t="n">
        <f aca="false">SUM(K21:L21)</f>
        <v>0</v>
      </c>
      <c r="N21" s="85" t="n">
        <v>0</v>
      </c>
    </row>
    <row r="22" customFormat="false" ht="12.75" hidden="false" customHeight="false" outlineLevel="0" collapsed="false">
      <c r="B22" s="78"/>
      <c r="C22" s="79"/>
      <c r="D22" s="80"/>
      <c r="E22" s="81" t="n">
        <v>1</v>
      </c>
      <c r="F22" s="82" t="n">
        <v>0</v>
      </c>
      <c r="G22" s="82" t="n">
        <v>20</v>
      </c>
      <c r="H22" s="83" t="n">
        <f aca="false">SUM(F22:G22)</f>
        <v>20</v>
      </c>
      <c r="I22" s="82" t="n">
        <v>11</v>
      </c>
      <c r="J22" s="83" t="n">
        <f aca="false">SUM(H22:I22)</f>
        <v>31</v>
      </c>
      <c r="K22" s="87" t="n">
        <v>0</v>
      </c>
      <c r="L22" s="86" t="n">
        <v>0</v>
      </c>
      <c r="M22" s="83" t="n">
        <f aca="false">SUM(K22:L22)</f>
        <v>0</v>
      </c>
      <c r="N22" s="87" t="n">
        <v>0</v>
      </c>
    </row>
    <row r="23" customFormat="false" ht="15" hidden="false" customHeight="true" outlineLevel="0" collapsed="false">
      <c r="B23" s="79" t="s">
        <v>31</v>
      </c>
      <c r="C23" s="79"/>
      <c r="D23" s="79"/>
      <c r="E23" s="79"/>
      <c r="F23" s="88" t="n">
        <f aca="false">SUM(F10:F22)</f>
        <v>712</v>
      </c>
      <c r="G23" s="88" t="n">
        <f aca="false">SUM(G10:G22)</f>
        <v>61</v>
      </c>
      <c r="H23" s="88" t="n">
        <f aca="false">SUM(H10:H22)</f>
        <v>773</v>
      </c>
      <c r="I23" s="88" t="n">
        <f aca="false">SUM(I10:I22)</f>
        <v>11</v>
      </c>
      <c r="J23" s="88" t="n">
        <f aca="false">SUM(H23:I23)</f>
        <v>784</v>
      </c>
      <c r="K23" s="88" t="n">
        <f aca="false">SUM(K10:K22)</f>
        <v>355</v>
      </c>
      <c r="L23" s="88" t="n">
        <f aca="false">SUM(L10:L22)</f>
        <v>74</v>
      </c>
      <c r="M23" s="88" t="n">
        <f aca="false">SUM(K23:L23)</f>
        <v>429</v>
      </c>
      <c r="N23" s="88" t="n">
        <f aca="false">SUM(N10:N22)</f>
        <v>88</v>
      </c>
    </row>
    <row r="24" customFormat="false" ht="12.75" hidden="false" customHeight="false" outlineLevel="0" collapsed="false">
      <c r="B24" s="80" t="s">
        <v>49</v>
      </c>
      <c r="C24" s="79" t="s">
        <v>19</v>
      </c>
      <c r="D24" s="80" t="s">
        <v>50</v>
      </c>
      <c r="E24" s="81" t="n">
        <v>13</v>
      </c>
      <c r="F24" s="82" t="n">
        <v>671</v>
      </c>
      <c r="G24" s="89" t="n">
        <v>44</v>
      </c>
      <c r="H24" s="83" t="n">
        <f aca="false">SUM(F24:G24)</f>
        <v>715</v>
      </c>
      <c r="I24" s="90" t="n">
        <v>0</v>
      </c>
      <c r="J24" s="83" t="n">
        <f aca="false">SUM(H24:I24)</f>
        <v>715</v>
      </c>
      <c r="K24" s="85" t="n">
        <v>678</v>
      </c>
      <c r="L24" s="86" t="n">
        <v>98</v>
      </c>
      <c r="M24" s="83" t="n">
        <f aca="false">SUM(K24:L24)</f>
        <v>776</v>
      </c>
      <c r="N24" s="85" t="n">
        <v>121</v>
      </c>
    </row>
    <row r="25" customFormat="false" ht="12.75" hidden="false" customHeight="false" outlineLevel="0" collapsed="false">
      <c r="B25" s="80"/>
      <c r="C25" s="79"/>
      <c r="D25" s="80"/>
      <c r="E25" s="81" t="n">
        <v>12</v>
      </c>
      <c r="F25" s="82" t="n">
        <v>46</v>
      </c>
      <c r="G25" s="89" t="n">
        <v>0</v>
      </c>
      <c r="H25" s="83" t="n">
        <f aca="false">SUM(F25:G25)</f>
        <v>46</v>
      </c>
      <c r="I25" s="90" t="n">
        <v>0</v>
      </c>
      <c r="J25" s="83" t="n">
        <f aca="false">SUM(H25:I25)</f>
        <v>46</v>
      </c>
      <c r="K25" s="85" t="n">
        <v>0</v>
      </c>
      <c r="L25" s="86" t="n">
        <v>0</v>
      </c>
      <c r="M25" s="83" t="n">
        <f aca="false">SUM(K25:L25)</f>
        <v>0</v>
      </c>
      <c r="N25" s="85" t="n">
        <v>0</v>
      </c>
    </row>
    <row r="26" customFormat="false" ht="12.75" hidden="false" customHeight="false" outlineLevel="0" collapsed="false">
      <c r="B26" s="80"/>
      <c r="C26" s="79"/>
      <c r="D26" s="80"/>
      <c r="E26" s="81" t="n">
        <v>11</v>
      </c>
      <c r="F26" s="82" t="n">
        <v>21</v>
      </c>
      <c r="G26" s="89" t="n">
        <v>0</v>
      </c>
      <c r="H26" s="83" t="n">
        <f aca="false">SUM(F26:G26)</f>
        <v>21</v>
      </c>
      <c r="I26" s="90" t="n">
        <v>0</v>
      </c>
      <c r="J26" s="83" t="n">
        <f aca="false">SUM(H26:I26)</f>
        <v>21</v>
      </c>
      <c r="K26" s="85" t="n">
        <v>2</v>
      </c>
      <c r="L26" s="86" t="n">
        <v>0</v>
      </c>
      <c r="M26" s="83" t="n">
        <f aca="false">SUM(K26:L26)</f>
        <v>2</v>
      </c>
      <c r="N26" s="85" t="n">
        <v>0</v>
      </c>
    </row>
    <row r="27" customFormat="false" ht="12.75" hidden="false" customHeight="false" outlineLevel="0" collapsed="false">
      <c r="B27" s="80"/>
      <c r="C27" s="79" t="s">
        <v>26</v>
      </c>
      <c r="D27" s="80"/>
      <c r="E27" s="81" t="n">
        <v>10</v>
      </c>
      <c r="F27" s="82" t="n">
        <v>81</v>
      </c>
      <c r="G27" s="89" t="n">
        <v>0</v>
      </c>
      <c r="H27" s="83" t="n">
        <f aca="false">SUM(F27:G27)</f>
        <v>81</v>
      </c>
      <c r="I27" s="90" t="n">
        <v>0</v>
      </c>
      <c r="J27" s="83" t="n">
        <f aca="false">SUM(H27:I27)</f>
        <v>81</v>
      </c>
      <c r="K27" s="85" t="n">
        <v>2</v>
      </c>
      <c r="L27" s="86" t="n">
        <v>0</v>
      </c>
      <c r="M27" s="83" t="n">
        <f aca="false">SUM(K27:L27)</f>
        <v>2</v>
      </c>
      <c r="N27" s="85" t="n">
        <v>0</v>
      </c>
    </row>
    <row r="28" customFormat="false" ht="12.75" hidden="false" customHeight="false" outlineLevel="0" collapsed="false">
      <c r="B28" s="80"/>
      <c r="C28" s="79"/>
      <c r="D28" s="80"/>
      <c r="E28" s="81" t="n">
        <v>9</v>
      </c>
      <c r="F28" s="82" t="n">
        <v>67</v>
      </c>
      <c r="G28" s="89" t="n">
        <v>0</v>
      </c>
      <c r="H28" s="83" t="n">
        <f aca="false">SUM(F28:G28)</f>
        <v>67</v>
      </c>
      <c r="I28" s="90" t="n">
        <v>0</v>
      </c>
      <c r="J28" s="83" t="n">
        <f aca="false">SUM(H28:I28)</f>
        <v>67</v>
      </c>
      <c r="K28" s="85" t="n">
        <v>1</v>
      </c>
      <c r="L28" s="86" t="n">
        <v>0</v>
      </c>
      <c r="M28" s="83" t="n">
        <f aca="false">SUM(K28:L28)</f>
        <v>1</v>
      </c>
      <c r="N28" s="85" t="n">
        <v>0</v>
      </c>
    </row>
    <row r="29" customFormat="false" ht="12.75" hidden="false" customHeight="false" outlineLevel="0" collapsed="false">
      <c r="B29" s="80"/>
      <c r="C29" s="79"/>
      <c r="D29" s="80"/>
      <c r="E29" s="81" t="n">
        <v>8</v>
      </c>
      <c r="F29" s="82" t="n">
        <v>70</v>
      </c>
      <c r="G29" s="89" t="n">
        <v>0</v>
      </c>
      <c r="H29" s="83" t="n">
        <f aca="false">SUM(F29:G29)</f>
        <v>70</v>
      </c>
      <c r="I29" s="90" t="n">
        <v>0</v>
      </c>
      <c r="J29" s="83" t="n">
        <f aca="false">SUM(H29:I29)</f>
        <v>70</v>
      </c>
      <c r="K29" s="85" t="n">
        <v>1</v>
      </c>
      <c r="L29" s="86" t="n">
        <v>1</v>
      </c>
      <c r="M29" s="83" t="n">
        <f aca="false">SUM(K29:L29)</f>
        <v>2</v>
      </c>
      <c r="N29" s="85" t="n">
        <v>1</v>
      </c>
    </row>
    <row r="30" customFormat="false" ht="12.75" hidden="false" customHeight="false" outlineLevel="0" collapsed="false">
      <c r="B30" s="80"/>
      <c r="C30" s="79"/>
      <c r="D30" s="80"/>
      <c r="E30" s="81" t="n">
        <v>7</v>
      </c>
      <c r="F30" s="82" t="n">
        <v>61</v>
      </c>
      <c r="G30" s="89" t="n">
        <v>0</v>
      </c>
      <c r="H30" s="83" t="n">
        <f aca="false">SUM(F30:G30)</f>
        <v>61</v>
      </c>
      <c r="I30" s="90" t="n">
        <v>0</v>
      </c>
      <c r="J30" s="83" t="n">
        <f aca="false">SUM(H30:I30)</f>
        <v>61</v>
      </c>
      <c r="K30" s="85" t="n">
        <v>0</v>
      </c>
      <c r="L30" s="86" t="n">
        <v>0</v>
      </c>
      <c r="M30" s="83" t="n">
        <f aca="false">SUM(K30:L30)</f>
        <v>0</v>
      </c>
      <c r="N30" s="85" t="n">
        <v>0</v>
      </c>
    </row>
    <row r="31" customFormat="false" ht="12.75" hidden="false" customHeight="false" outlineLevel="0" collapsed="false">
      <c r="B31" s="80"/>
      <c r="C31" s="79"/>
      <c r="D31" s="80"/>
      <c r="E31" s="81" t="n">
        <v>6</v>
      </c>
      <c r="F31" s="82" t="n">
        <v>35</v>
      </c>
      <c r="G31" s="89" t="n">
        <v>0</v>
      </c>
      <c r="H31" s="83" t="n">
        <f aca="false">SUM(F31:G31)</f>
        <v>35</v>
      </c>
      <c r="I31" s="90" t="n">
        <v>0</v>
      </c>
      <c r="J31" s="83" t="n">
        <f aca="false">SUM(H31:I31)</f>
        <v>35</v>
      </c>
      <c r="K31" s="85" t="n">
        <v>0</v>
      </c>
      <c r="L31" s="86" t="n">
        <v>1</v>
      </c>
      <c r="M31" s="83" t="n">
        <f aca="false">SUM(K31:L31)</f>
        <v>1</v>
      </c>
      <c r="N31" s="85" t="n">
        <v>1</v>
      </c>
    </row>
    <row r="32" customFormat="false" ht="12.75" hidden="false" customHeight="false" outlineLevel="0" collapsed="false">
      <c r="B32" s="80"/>
      <c r="C32" s="79" t="s">
        <v>18</v>
      </c>
      <c r="D32" s="80"/>
      <c r="E32" s="81" t="n">
        <v>5</v>
      </c>
      <c r="F32" s="82" t="n">
        <v>50</v>
      </c>
      <c r="G32" s="89" t="n">
        <v>0</v>
      </c>
      <c r="H32" s="83" t="n">
        <f aca="false">SUM(F32:G32)</f>
        <v>50</v>
      </c>
      <c r="I32" s="90" t="n">
        <v>0</v>
      </c>
      <c r="J32" s="83" t="n">
        <f aca="false">SUM(H32:I32)</f>
        <v>50</v>
      </c>
      <c r="K32" s="85" t="n">
        <v>1</v>
      </c>
      <c r="L32" s="86" t="n">
        <v>0</v>
      </c>
      <c r="M32" s="83" t="n">
        <f aca="false">SUM(K32:L32)</f>
        <v>1</v>
      </c>
      <c r="N32" s="85" t="n">
        <v>0</v>
      </c>
    </row>
    <row r="33" customFormat="false" ht="12.75" hidden="false" customHeight="false" outlineLevel="0" collapsed="false">
      <c r="B33" s="80"/>
      <c r="C33" s="79"/>
      <c r="D33" s="80"/>
      <c r="E33" s="81" t="n">
        <v>4</v>
      </c>
      <c r="F33" s="82" t="n">
        <v>29</v>
      </c>
      <c r="G33" s="89" t="n">
        <v>0</v>
      </c>
      <c r="H33" s="83" t="n">
        <f aca="false">SUM(F33:G33)</f>
        <v>29</v>
      </c>
      <c r="I33" s="90" t="n">
        <v>0</v>
      </c>
      <c r="J33" s="83" t="n">
        <f aca="false">SUM(H33:I33)</f>
        <v>29</v>
      </c>
      <c r="K33" s="85" t="n">
        <v>0</v>
      </c>
      <c r="L33" s="86" t="n">
        <v>0</v>
      </c>
      <c r="M33" s="83" t="n">
        <f aca="false">SUM(K33:L33)</f>
        <v>0</v>
      </c>
      <c r="N33" s="85" t="n">
        <v>0</v>
      </c>
    </row>
    <row r="34" customFormat="false" ht="12.75" hidden="false" customHeight="false" outlineLevel="0" collapsed="false">
      <c r="B34" s="80"/>
      <c r="C34" s="79"/>
      <c r="D34" s="80"/>
      <c r="E34" s="81" t="n">
        <v>3</v>
      </c>
      <c r="F34" s="82" t="n">
        <v>0</v>
      </c>
      <c r="G34" s="89" t="n">
        <v>23</v>
      </c>
      <c r="H34" s="83" t="n">
        <f aca="false">SUM(F34:G34)</f>
        <v>23</v>
      </c>
      <c r="I34" s="90" t="n">
        <v>0</v>
      </c>
      <c r="J34" s="83" t="n">
        <f aca="false">SUM(H34:I34)</f>
        <v>23</v>
      </c>
      <c r="K34" s="85" t="n">
        <v>0</v>
      </c>
      <c r="L34" s="86" t="n">
        <v>1</v>
      </c>
      <c r="M34" s="83" t="n">
        <f aca="false">SUM(K34:L34)</f>
        <v>1</v>
      </c>
      <c r="N34" s="85" t="n">
        <v>2</v>
      </c>
    </row>
    <row r="35" customFormat="false" ht="12.75" hidden="false" customHeight="false" outlineLevel="0" collapsed="false">
      <c r="B35" s="80"/>
      <c r="C35" s="79"/>
      <c r="D35" s="80"/>
      <c r="E35" s="81" t="n">
        <v>2</v>
      </c>
      <c r="F35" s="82" t="n">
        <v>0</v>
      </c>
      <c r="G35" s="89" t="n">
        <v>54</v>
      </c>
      <c r="H35" s="83" t="n">
        <f aca="false">SUM(F35:G35)</f>
        <v>54</v>
      </c>
      <c r="I35" s="90" t="n">
        <v>0</v>
      </c>
      <c r="J35" s="83" t="n">
        <f aca="false">SUM(H35:I35)</f>
        <v>54</v>
      </c>
      <c r="K35" s="85" t="n">
        <v>0</v>
      </c>
      <c r="L35" s="86" t="n">
        <v>0</v>
      </c>
      <c r="M35" s="83" t="n">
        <f aca="false">SUM(K35:L35)</f>
        <v>0</v>
      </c>
      <c r="N35" s="85" t="n">
        <v>0</v>
      </c>
    </row>
    <row r="36" customFormat="false" ht="12.75" hidden="false" customHeight="false" outlineLevel="0" collapsed="false">
      <c r="B36" s="80"/>
      <c r="C36" s="79"/>
      <c r="D36" s="80"/>
      <c r="E36" s="81" t="n">
        <v>1</v>
      </c>
      <c r="F36" s="82" t="n">
        <v>0</v>
      </c>
      <c r="G36" s="89" t="n">
        <v>53</v>
      </c>
      <c r="H36" s="83" t="n">
        <f aca="false">SUM(F36:G36)</f>
        <v>53</v>
      </c>
      <c r="I36" s="90" t="n">
        <v>68</v>
      </c>
      <c r="J36" s="83" t="n">
        <f aca="false">SUM(H36:I36)</f>
        <v>121</v>
      </c>
      <c r="K36" s="85" t="n">
        <v>0</v>
      </c>
      <c r="L36" s="86" t="n">
        <v>0</v>
      </c>
      <c r="M36" s="83" t="n">
        <f aca="false">SUM(K36:L36)</f>
        <v>0</v>
      </c>
      <c r="N36" s="85" t="n">
        <v>0</v>
      </c>
    </row>
    <row r="37" customFormat="false" ht="15" hidden="false" customHeight="true" outlineLevel="0" collapsed="false">
      <c r="B37" s="79" t="s">
        <v>35</v>
      </c>
      <c r="C37" s="79"/>
      <c r="D37" s="79"/>
      <c r="E37" s="79"/>
      <c r="F37" s="88" t="n">
        <f aca="false">SUM(F24:F36)</f>
        <v>1131</v>
      </c>
      <c r="G37" s="88" t="n">
        <f aca="false">SUM(G24:G36)</f>
        <v>174</v>
      </c>
      <c r="H37" s="88" t="n">
        <f aca="false">SUM(H24:H36)</f>
        <v>1305</v>
      </c>
      <c r="I37" s="88" t="n">
        <f aca="false">SUM(I24:I36)</f>
        <v>68</v>
      </c>
      <c r="J37" s="88" t="n">
        <f aca="false">SUM(H37:I37)</f>
        <v>1373</v>
      </c>
      <c r="K37" s="88" t="n">
        <f aca="false">SUM(K24:K36)</f>
        <v>685</v>
      </c>
      <c r="L37" s="88" t="n">
        <f aca="false">SUM(L24:L36)</f>
        <v>101</v>
      </c>
      <c r="M37" s="88" t="n">
        <f aca="false">SUM(K37:L37)</f>
        <v>786</v>
      </c>
      <c r="N37" s="88" t="n">
        <f aca="false">SUM(N24:N36)</f>
        <v>125</v>
      </c>
    </row>
    <row r="38" customFormat="false" ht="12.75" hidden="false" customHeight="false" outlineLevel="0" collapsed="false">
      <c r="B38" s="80" t="s">
        <v>51</v>
      </c>
      <c r="C38" s="79" t="s">
        <v>19</v>
      </c>
      <c r="D38" s="80" t="s">
        <v>52</v>
      </c>
      <c r="E38" s="81" t="n">
        <v>13</v>
      </c>
      <c r="F38" s="82" t="n">
        <v>0</v>
      </c>
      <c r="G38" s="82" t="n">
        <v>0</v>
      </c>
      <c r="H38" s="83" t="n">
        <f aca="false">SUM(F38:G38)</f>
        <v>0</v>
      </c>
      <c r="I38" s="90" t="n">
        <v>0</v>
      </c>
      <c r="J38" s="83" t="n">
        <f aca="false">SUM(H38:I38)</f>
        <v>0</v>
      </c>
      <c r="K38" s="87" t="n">
        <v>0</v>
      </c>
      <c r="L38" s="86" t="n">
        <v>0</v>
      </c>
      <c r="M38" s="83" t="n">
        <f aca="false">SUM(K38:L38)</f>
        <v>0</v>
      </c>
      <c r="N38" s="87" t="n">
        <v>0</v>
      </c>
    </row>
    <row r="39" customFormat="false" ht="12.75" hidden="false" customHeight="false" outlineLevel="0" collapsed="false">
      <c r="B39" s="80"/>
      <c r="C39" s="79"/>
      <c r="D39" s="80"/>
      <c r="E39" s="81" t="n">
        <v>12</v>
      </c>
      <c r="F39" s="82" t="n">
        <v>0</v>
      </c>
      <c r="G39" s="82" t="n">
        <v>0</v>
      </c>
      <c r="H39" s="83" t="n">
        <f aca="false">SUM(F39:G39)</f>
        <v>0</v>
      </c>
      <c r="I39" s="90" t="n">
        <v>0</v>
      </c>
      <c r="J39" s="83" t="n">
        <f aca="false">SUM(H39:I39)</f>
        <v>0</v>
      </c>
      <c r="K39" s="87" t="n">
        <v>0</v>
      </c>
      <c r="L39" s="86" t="n">
        <v>0</v>
      </c>
      <c r="M39" s="83" t="n">
        <f aca="false">SUM(K39:L39)</f>
        <v>0</v>
      </c>
      <c r="N39" s="87" t="n">
        <v>0</v>
      </c>
    </row>
    <row r="40" customFormat="false" ht="12.75" hidden="false" customHeight="false" outlineLevel="0" collapsed="false">
      <c r="B40" s="80"/>
      <c r="C40" s="79"/>
      <c r="D40" s="80"/>
      <c r="E40" s="81" t="n">
        <v>11</v>
      </c>
      <c r="F40" s="82" t="n">
        <v>0</v>
      </c>
      <c r="G40" s="82" t="n">
        <v>0</v>
      </c>
      <c r="H40" s="83" t="n">
        <f aca="false">SUM(F40:G40)</f>
        <v>0</v>
      </c>
      <c r="I40" s="90" t="n">
        <v>0</v>
      </c>
      <c r="J40" s="83" t="n">
        <f aca="false">SUM(H40:I40)</f>
        <v>0</v>
      </c>
      <c r="K40" s="87" t="n">
        <v>0</v>
      </c>
      <c r="L40" s="86" t="n">
        <v>0</v>
      </c>
      <c r="M40" s="83" t="n">
        <f aca="false">SUM(K40:L40)</f>
        <v>0</v>
      </c>
      <c r="N40" s="87" t="n">
        <v>0</v>
      </c>
    </row>
    <row r="41" customFormat="false" ht="12.75" hidden="false" customHeight="false" outlineLevel="0" collapsed="false">
      <c r="B41" s="80"/>
      <c r="C41" s="79" t="s">
        <v>26</v>
      </c>
      <c r="D41" s="80"/>
      <c r="E41" s="81" t="n">
        <v>10</v>
      </c>
      <c r="F41" s="82" t="n">
        <v>0</v>
      </c>
      <c r="G41" s="82" t="n">
        <v>0</v>
      </c>
      <c r="H41" s="83" t="n">
        <f aca="false">SUM(F41:G41)</f>
        <v>0</v>
      </c>
      <c r="I41" s="90" t="n">
        <v>0</v>
      </c>
      <c r="J41" s="83" t="n">
        <f aca="false">SUM(H41:I41)</f>
        <v>0</v>
      </c>
      <c r="K41" s="87" t="n">
        <v>0</v>
      </c>
      <c r="L41" s="86" t="n">
        <v>0</v>
      </c>
      <c r="M41" s="83" t="n">
        <f aca="false">SUM(K41:L41)</f>
        <v>0</v>
      </c>
      <c r="N41" s="87" t="n">
        <v>0</v>
      </c>
    </row>
    <row r="42" customFormat="false" ht="12.75" hidden="false" customHeight="false" outlineLevel="0" collapsed="false">
      <c r="B42" s="80"/>
      <c r="C42" s="79"/>
      <c r="D42" s="80"/>
      <c r="E42" s="81" t="n">
        <v>9</v>
      </c>
      <c r="F42" s="82" t="n">
        <v>0</v>
      </c>
      <c r="G42" s="82" t="n">
        <v>0</v>
      </c>
      <c r="H42" s="83" t="n">
        <f aca="false">SUM(F42:G42)</f>
        <v>0</v>
      </c>
      <c r="I42" s="90" t="n">
        <v>0</v>
      </c>
      <c r="J42" s="83" t="n">
        <f aca="false">SUM(H42:I42)</f>
        <v>0</v>
      </c>
      <c r="K42" s="87" t="n">
        <v>0</v>
      </c>
      <c r="L42" s="86" t="n">
        <v>0</v>
      </c>
      <c r="M42" s="83" t="n">
        <f aca="false">SUM(K42:L42)</f>
        <v>0</v>
      </c>
      <c r="N42" s="87" t="n">
        <v>0</v>
      </c>
    </row>
    <row r="43" customFormat="false" ht="12.75" hidden="false" customHeight="false" outlineLevel="0" collapsed="false">
      <c r="B43" s="80"/>
      <c r="C43" s="79"/>
      <c r="D43" s="80"/>
      <c r="E43" s="81" t="n">
        <v>8</v>
      </c>
      <c r="F43" s="82" t="n">
        <v>0</v>
      </c>
      <c r="G43" s="82" t="n">
        <v>0</v>
      </c>
      <c r="H43" s="83" t="n">
        <f aca="false">SUM(F43:G43)</f>
        <v>0</v>
      </c>
      <c r="I43" s="90" t="n">
        <v>0</v>
      </c>
      <c r="J43" s="83" t="n">
        <f aca="false">SUM(H43:I43)</f>
        <v>0</v>
      </c>
      <c r="K43" s="87" t="n">
        <v>0</v>
      </c>
      <c r="L43" s="86" t="n">
        <v>0</v>
      </c>
      <c r="M43" s="83" t="n">
        <f aca="false">SUM(K43:L43)</f>
        <v>0</v>
      </c>
      <c r="N43" s="87" t="n">
        <v>0</v>
      </c>
    </row>
    <row r="44" customFormat="false" ht="12.75" hidden="false" customHeight="false" outlineLevel="0" collapsed="false">
      <c r="B44" s="80"/>
      <c r="C44" s="79"/>
      <c r="D44" s="80"/>
      <c r="E44" s="81" t="n">
        <v>7</v>
      </c>
      <c r="F44" s="82" t="n">
        <v>0</v>
      </c>
      <c r="G44" s="82" t="n">
        <v>0</v>
      </c>
      <c r="H44" s="83" t="n">
        <f aca="false">SUM(F44:G44)</f>
        <v>0</v>
      </c>
      <c r="I44" s="90" t="n">
        <v>0</v>
      </c>
      <c r="J44" s="83" t="n">
        <f aca="false">SUM(H44:I44)</f>
        <v>0</v>
      </c>
      <c r="K44" s="87" t="n">
        <v>0</v>
      </c>
      <c r="L44" s="86" t="n">
        <v>0</v>
      </c>
      <c r="M44" s="83" t="n">
        <f aca="false">SUM(K44:L44)</f>
        <v>0</v>
      </c>
      <c r="N44" s="87" t="n">
        <v>0</v>
      </c>
    </row>
    <row r="45" customFormat="false" ht="12.75" hidden="false" customHeight="false" outlineLevel="0" collapsed="false">
      <c r="B45" s="80"/>
      <c r="C45" s="79"/>
      <c r="D45" s="80"/>
      <c r="E45" s="81" t="n">
        <v>6</v>
      </c>
      <c r="F45" s="82" t="n">
        <v>0</v>
      </c>
      <c r="G45" s="82" t="n">
        <v>0</v>
      </c>
      <c r="H45" s="83" t="n">
        <f aca="false">SUM(F45:G45)</f>
        <v>0</v>
      </c>
      <c r="I45" s="90" t="n">
        <v>0</v>
      </c>
      <c r="J45" s="83" t="n">
        <f aca="false">SUM(H45:I45)</f>
        <v>0</v>
      </c>
      <c r="K45" s="87" t="n">
        <v>0</v>
      </c>
      <c r="L45" s="86" t="n">
        <v>0</v>
      </c>
      <c r="M45" s="83" t="n">
        <f aca="false">SUM(K45:L45)</f>
        <v>0</v>
      </c>
      <c r="N45" s="87" t="n">
        <v>0</v>
      </c>
    </row>
    <row r="46" customFormat="false" ht="12.75" hidden="false" customHeight="false" outlineLevel="0" collapsed="false">
      <c r="B46" s="80"/>
      <c r="C46" s="79" t="s">
        <v>18</v>
      </c>
      <c r="D46" s="80"/>
      <c r="E46" s="81" t="n">
        <v>5</v>
      </c>
      <c r="F46" s="82" t="n">
        <v>0</v>
      </c>
      <c r="G46" s="82" t="n">
        <v>0</v>
      </c>
      <c r="H46" s="83" t="n">
        <f aca="false">SUM(F46:G46)</f>
        <v>0</v>
      </c>
      <c r="I46" s="90" t="n">
        <v>0</v>
      </c>
      <c r="J46" s="83" t="n">
        <f aca="false">SUM(H46:I46)</f>
        <v>0</v>
      </c>
      <c r="K46" s="87" t="n">
        <v>0</v>
      </c>
      <c r="L46" s="86" t="n">
        <v>0</v>
      </c>
      <c r="M46" s="83" t="n">
        <f aca="false">SUM(K46:L46)</f>
        <v>0</v>
      </c>
      <c r="N46" s="87" t="n">
        <v>0</v>
      </c>
    </row>
    <row r="47" customFormat="false" ht="12.75" hidden="false" customHeight="false" outlineLevel="0" collapsed="false">
      <c r="B47" s="80"/>
      <c r="C47" s="79"/>
      <c r="D47" s="80"/>
      <c r="E47" s="81" t="n">
        <v>4</v>
      </c>
      <c r="F47" s="82" t="n">
        <v>0</v>
      </c>
      <c r="G47" s="82" t="n">
        <v>0</v>
      </c>
      <c r="H47" s="83" t="n">
        <f aca="false">SUM(F47:G47)</f>
        <v>0</v>
      </c>
      <c r="I47" s="90" t="n">
        <v>0</v>
      </c>
      <c r="J47" s="83" t="n">
        <f aca="false">SUM(H47:I47)</f>
        <v>0</v>
      </c>
      <c r="K47" s="87" t="n">
        <v>0</v>
      </c>
      <c r="L47" s="86" t="n">
        <v>0</v>
      </c>
      <c r="M47" s="83" t="n">
        <f aca="false">SUM(K47:L47)</f>
        <v>0</v>
      </c>
      <c r="N47" s="87" t="n">
        <v>0</v>
      </c>
    </row>
    <row r="48" customFormat="false" ht="12.75" hidden="false" customHeight="false" outlineLevel="0" collapsed="false">
      <c r="B48" s="80"/>
      <c r="C48" s="79"/>
      <c r="D48" s="80"/>
      <c r="E48" s="81" t="n">
        <v>3</v>
      </c>
      <c r="F48" s="82" t="n">
        <v>0</v>
      </c>
      <c r="G48" s="82" t="n">
        <v>0</v>
      </c>
      <c r="H48" s="83" t="n">
        <f aca="false">SUM(F48:G48)</f>
        <v>0</v>
      </c>
      <c r="I48" s="90" t="n">
        <v>0</v>
      </c>
      <c r="J48" s="83" t="n">
        <f aca="false">SUM(H48:I48)</f>
        <v>0</v>
      </c>
      <c r="K48" s="87" t="n">
        <v>0</v>
      </c>
      <c r="L48" s="86" t="n">
        <v>0</v>
      </c>
      <c r="M48" s="83" t="n">
        <f aca="false">SUM(K48:L48)</f>
        <v>0</v>
      </c>
      <c r="N48" s="87" t="n">
        <v>0</v>
      </c>
    </row>
    <row r="49" customFormat="false" ht="12.75" hidden="false" customHeight="false" outlineLevel="0" collapsed="false">
      <c r="B49" s="80"/>
      <c r="C49" s="79"/>
      <c r="D49" s="80"/>
      <c r="E49" s="81" t="n">
        <v>2</v>
      </c>
      <c r="F49" s="82" t="n">
        <v>0</v>
      </c>
      <c r="G49" s="82" t="n">
        <v>0</v>
      </c>
      <c r="H49" s="83" t="n">
        <f aca="false">SUM(F49:G49)</f>
        <v>0</v>
      </c>
      <c r="I49" s="90" t="n">
        <v>0</v>
      </c>
      <c r="J49" s="83" t="n">
        <f aca="false">SUM(H49:I49)</f>
        <v>0</v>
      </c>
      <c r="K49" s="87" t="n">
        <v>0</v>
      </c>
      <c r="L49" s="86" t="n">
        <v>0</v>
      </c>
      <c r="M49" s="83" t="n">
        <f aca="false">SUM(K49:L49)</f>
        <v>0</v>
      </c>
      <c r="N49" s="87" t="n">
        <v>0</v>
      </c>
    </row>
    <row r="50" customFormat="false" ht="12.75" hidden="false" customHeight="false" outlineLevel="0" collapsed="false">
      <c r="B50" s="80"/>
      <c r="C50" s="79"/>
      <c r="D50" s="80"/>
      <c r="E50" s="81" t="n">
        <v>1</v>
      </c>
      <c r="F50" s="82" t="n">
        <v>0</v>
      </c>
      <c r="G50" s="82" t="n">
        <v>0</v>
      </c>
      <c r="H50" s="83" t="n">
        <f aca="false">SUM(F50:G50)</f>
        <v>0</v>
      </c>
      <c r="I50" s="90" t="n">
        <v>2</v>
      </c>
      <c r="J50" s="83" t="n">
        <f aca="false">SUM(H50:I50)</f>
        <v>2</v>
      </c>
      <c r="K50" s="87" t="n">
        <v>0</v>
      </c>
      <c r="L50" s="86" t="n">
        <v>0</v>
      </c>
      <c r="M50" s="83" t="n">
        <f aca="false">SUM(K50:L50)</f>
        <v>0</v>
      </c>
      <c r="N50" s="87" t="n">
        <v>0</v>
      </c>
    </row>
    <row r="51" customFormat="false" ht="15" hidden="false" customHeight="true" outlineLevel="0" collapsed="false">
      <c r="B51" s="79" t="s">
        <v>38</v>
      </c>
      <c r="C51" s="79"/>
      <c r="D51" s="79"/>
      <c r="E51" s="79"/>
      <c r="F51" s="88" t="n">
        <f aca="false">SUM(F38:F50)</f>
        <v>0</v>
      </c>
      <c r="G51" s="88" t="n">
        <f aca="false">SUM(G38:G50)</f>
        <v>0</v>
      </c>
      <c r="H51" s="88" t="n">
        <f aca="false">SUM(H38:H50)</f>
        <v>0</v>
      </c>
      <c r="I51" s="88" t="n">
        <f aca="false">SUM(I38:I50)</f>
        <v>2</v>
      </c>
      <c r="J51" s="88" t="n">
        <f aca="false">SUM(H51:I51)</f>
        <v>2</v>
      </c>
      <c r="K51" s="88" t="n">
        <f aca="false">SUM(K38:K50)</f>
        <v>0</v>
      </c>
      <c r="L51" s="88" t="n">
        <f aca="false">SUM(L38:L50)</f>
        <v>0</v>
      </c>
      <c r="M51" s="88" t="n">
        <f aca="false">SUM(K51:L51)</f>
        <v>0</v>
      </c>
      <c r="N51" s="88" t="n">
        <f aca="false">SUM(N38:N50)</f>
        <v>0</v>
      </c>
    </row>
    <row r="52" customFormat="false" ht="12.75" hidden="false" customHeight="false" outlineLevel="0" collapsed="false">
      <c r="B52" s="79" t="s">
        <v>39</v>
      </c>
      <c r="C52" s="79"/>
      <c r="D52" s="79"/>
      <c r="E52" s="79"/>
      <c r="F52" s="91" t="n">
        <v>0</v>
      </c>
      <c r="G52" s="91" t="n">
        <v>0</v>
      </c>
      <c r="H52" s="92" t="n">
        <f aca="false">F52+G52</f>
        <v>0</v>
      </c>
      <c r="I52" s="91" t="n">
        <v>0</v>
      </c>
      <c r="J52" s="92" t="n">
        <f aca="false">SUM(H52:I52)</f>
        <v>0</v>
      </c>
      <c r="K52" s="86" t="n">
        <v>2</v>
      </c>
      <c r="L52" s="86" t="n">
        <v>8</v>
      </c>
      <c r="M52" s="92" t="n">
        <f aca="false">SUM(K52:L52)</f>
        <v>10</v>
      </c>
      <c r="N52" s="85" t="n">
        <v>8</v>
      </c>
    </row>
    <row r="53" customFormat="false" ht="15" hidden="false" customHeight="true" outlineLevel="0" collapsed="false">
      <c r="B53" s="93" t="s">
        <v>40</v>
      </c>
      <c r="C53" s="93"/>
      <c r="D53" s="93"/>
      <c r="E53" s="93"/>
      <c r="F53" s="94" t="n">
        <f aca="false">F23+F37+F51+F52</f>
        <v>1843</v>
      </c>
      <c r="G53" s="94" t="n">
        <f aca="false">G23+G37+G51+G52</f>
        <v>235</v>
      </c>
      <c r="H53" s="94" t="n">
        <f aca="false">H23+H37+H51+H52</f>
        <v>2078</v>
      </c>
      <c r="I53" s="94" t="n">
        <f aca="false">I23+I37+I51+I52</f>
        <v>81</v>
      </c>
      <c r="J53" s="94" t="n">
        <f aca="false">J23+J37+J51+J52</f>
        <v>2159</v>
      </c>
      <c r="K53" s="94" t="n">
        <f aca="false">K23+K37+K51+K52</f>
        <v>1042</v>
      </c>
      <c r="L53" s="94" t="n">
        <f aca="false">L23+L37+L51+L52</f>
        <v>183</v>
      </c>
      <c r="M53" s="94" t="n">
        <f aca="false">M23+M37+M51+M52</f>
        <v>1225</v>
      </c>
      <c r="N53" s="94" t="n">
        <f aca="false">N23+N37+N51+N52</f>
        <v>221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32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10:B22"/>
    <mergeCell ref="C10:C12"/>
    <mergeCell ref="D10:D22"/>
    <mergeCell ref="C13:C17"/>
    <mergeCell ref="C18:C22"/>
    <mergeCell ref="B23:E23"/>
    <mergeCell ref="B24:B36"/>
    <mergeCell ref="C24:C26"/>
    <mergeCell ref="D24:D36"/>
    <mergeCell ref="C27:C31"/>
    <mergeCell ref="C32:C36"/>
    <mergeCell ref="B37:E37"/>
    <mergeCell ref="B38:B50"/>
    <mergeCell ref="C38:C40"/>
    <mergeCell ref="D38:D50"/>
    <mergeCell ref="C41:C45"/>
    <mergeCell ref="C46:C50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300" t="s">
        <v>0</v>
      </c>
      <c r="C1" s="301"/>
      <c r="D1" s="301"/>
      <c r="E1" s="301"/>
      <c r="F1" s="301"/>
      <c r="G1" s="302"/>
      <c r="H1" s="302"/>
      <c r="I1" s="303"/>
      <c r="J1" s="304"/>
      <c r="K1" s="304"/>
      <c r="L1" s="304"/>
      <c r="M1" s="304"/>
      <c r="N1" s="304"/>
    </row>
    <row r="2" customFormat="false" ht="15" hidden="false" customHeight="false" outlineLevel="0" collapsed="false">
      <c r="B2" s="305" t="s">
        <v>54</v>
      </c>
      <c r="C2" s="306"/>
      <c r="D2" s="306"/>
      <c r="E2" s="306"/>
      <c r="F2" s="307" t="s">
        <v>74</v>
      </c>
      <c r="G2" s="306"/>
      <c r="H2" s="308"/>
      <c r="I2" s="309"/>
      <c r="J2" s="304"/>
      <c r="K2" s="304"/>
      <c r="L2" s="304"/>
      <c r="M2" s="304"/>
      <c r="N2" s="304"/>
    </row>
    <row r="3" customFormat="false" ht="15" hidden="false" customHeight="false" outlineLevel="0" collapsed="false">
      <c r="B3" s="305" t="s">
        <v>42</v>
      </c>
      <c r="C3" s="310" t="s">
        <v>56</v>
      </c>
      <c r="D3" s="310"/>
      <c r="E3" s="310"/>
      <c r="F3" s="310"/>
      <c r="G3" s="310"/>
      <c r="H3" s="310"/>
      <c r="I3" s="310"/>
      <c r="J3" s="311"/>
      <c r="K3" s="311"/>
      <c r="L3" s="311"/>
      <c r="M3" s="311"/>
      <c r="N3" s="311"/>
    </row>
    <row r="4" customFormat="false" ht="15" hidden="false" customHeight="false" outlineLevel="0" collapsed="false">
      <c r="B4" s="312" t="s">
        <v>44</v>
      </c>
      <c r="C4" s="313"/>
      <c r="D4" s="314" t="n">
        <v>44926</v>
      </c>
      <c r="E4" s="315"/>
      <c r="F4" s="315"/>
      <c r="G4" s="316"/>
      <c r="H4" s="316"/>
      <c r="I4" s="317"/>
      <c r="J4" s="311"/>
      <c r="K4" s="311"/>
      <c r="L4" s="311"/>
      <c r="M4" s="311"/>
      <c r="N4" s="311"/>
    </row>
    <row r="5" customFormat="false" ht="12.75" hidden="false" customHeight="false" outlineLevel="0" collapsed="false">
      <c r="B5" s="318" t="s">
        <v>4</v>
      </c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</row>
    <row r="6" customFormat="false" ht="12.75" hidden="false" customHeight="false" outlineLevel="0" collapsed="false">
      <c r="B6" s="319" t="s">
        <v>45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</row>
    <row r="7" customFormat="false" ht="15" hidden="false" customHeight="true" outlineLevel="0" collapsed="false">
      <c r="B7" s="321" t="s">
        <v>6</v>
      </c>
      <c r="C7" s="321"/>
      <c r="D7" s="321"/>
      <c r="E7" s="321"/>
      <c r="F7" s="321" t="s">
        <v>7</v>
      </c>
      <c r="G7" s="321"/>
      <c r="H7" s="321"/>
      <c r="I7" s="321"/>
      <c r="J7" s="321"/>
      <c r="K7" s="321" t="s">
        <v>8</v>
      </c>
      <c r="L7" s="321"/>
      <c r="M7" s="321"/>
      <c r="N7" s="321"/>
    </row>
    <row r="8" customFormat="false" ht="15" hidden="false" customHeight="true" outlineLevel="0" collapsed="false">
      <c r="B8" s="321"/>
      <c r="C8" s="321"/>
      <c r="D8" s="321"/>
      <c r="E8" s="321"/>
      <c r="F8" s="321" t="s">
        <v>9</v>
      </c>
      <c r="G8" s="321"/>
      <c r="H8" s="321"/>
      <c r="I8" s="321" t="s">
        <v>10</v>
      </c>
      <c r="J8" s="321" t="s">
        <v>11</v>
      </c>
      <c r="K8" s="321" t="s">
        <v>12</v>
      </c>
      <c r="L8" s="321" t="s">
        <v>13</v>
      </c>
      <c r="M8" s="321" t="s">
        <v>11</v>
      </c>
      <c r="N8" s="321" t="s">
        <v>14</v>
      </c>
    </row>
    <row r="9" customFormat="false" ht="24" hidden="false" customHeight="false" outlineLevel="0" collapsed="false">
      <c r="B9" s="321"/>
      <c r="C9" s="321"/>
      <c r="D9" s="321"/>
      <c r="E9" s="321"/>
      <c r="F9" s="321" t="s">
        <v>15</v>
      </c>
      <c r="G9" s="321" t="s">
        <v>16</v>
      </c>
      <c r="H9" s="321" t="s">
        <v>17</v>
      </c>
      <c r="I9" s="321"/>
      <c r="J9" s="321"/>
      <c r="K9" s="321"/>
      <c r="L9" s="321"/>
      <c r="M9" s="321"/>
      <c r="N9" s="321"/>
    </row>
    <row r="10" customFormat="false" ht="12.75" hidden="false" customHeight="false" outlineLevel="0" collapsed="false">
      <c r="B10" s="322"/>
      <c r="C10" s="323"/>
      <c r="D10" s="324"/>
      <c r="E10" s="325" t="n">
        <v>13</v>
      </c>
      <c r="F10" s="326" t="n">
        <v>255</v>
      </c>
      <c r="G10" s="326" t="n">
        <v>0</v>
      </c>
      <c r="H10" s="327" t="n">
        <v>255</v>
      </c>
      <c r="I10" s="326"/>
      <c r="J10" s="327" t="n">
        <v>255</v>
      </c>
      <c r="K10" s="328" t="n">
        <v>102</v>
      </c>
      <c r="L10" s="328" t="n">
        <v>10</v>
      </c>
      <c r="M10" s="329" t="n">
        <v>112</v>
      </c>
      <c r="N10" s="328" t="n">
        <v>12</v>
      </c>
    </row>
    <row r="11" customFormat="false" ht="12.75" hidden="false" customHeight="false" outlineLevel="0" collapsed="false">
      <c r="B11" s="330" t="s">
        <v>18</v>
      </c>
      <c r="C11" s="331" t="s">
        <v>19</v>
      </c>
      <c r="D11" s="324"/>
      <c r="E11" s="325" t="n">
        <v>12</v>
      </c>
      <c r="F11" s="326" t="n">
        <v>48</v>
      </c>
      <c r="G11" s="326" t="n">
        <v>0</v>
      </c>
      <c r="H11" s="327" t="n">
        <v>48</v>
      </c>
      <c r="I11" s="326"/>
      <c r="J11" s="327" t="n">
        <v>48</v>
      </c>
      <c r="K11" s="328"/>
      <c r="L11" s="328"/>
      <c r="M11" s="329" t="n">
        <v>0</v>
      </c>
      <c r="N11" s="328"/>
    </row>
    <row r="12" customFormat="false" ht="12.75" hidden="false" customHeight="false" outlineLevel="0" collapsed="false">
      <c r="B12" s="330" t="s">
        <v>20</v>
      </c>
      <c r="C12" s="332"/>
      <c r="D12" s="333" t="s">
        <v>21</v>
      </c>
      <c r="E12" s="325" t="n">
        <v>11</v>
      </c>
      <c r="F12" s="326" t="n">
        <v>132</v>
      </c>
      <c r="G12" s="326" t="n">
        <v>0</v>
      </c>
      <c r="H12" s="327" t="n">
        <v>132</v>
      </c>
      <c r="I12" s="326"/>
      <c r="J12" s="327" t="n">
        <v>132</v>
      </c>
      <c r="K12" s="328"/>
      <c r="L12" s="328"/>
      <c r="M12" s="329" t="n">
        <v>0</v>
      </c>
      <c r="N12" s="328"/>
    </row>
    <row r="13" customFormat="false" ht="12.75" hidden="false" customHeight="false" outlineLevel="0" collapsed="false">
      <c r="B13" s="330" t="s">
        <v>18</v>
      </c>
      <c r="C13" s="331"/>
      <c r="D13" s="333" t="s">
        <v>22</v>
      </c>
      <c r="E13" s="325" t="n">
        <v>10</v>
      </c>
      <c r="F13" s="326" t="n">
        <v>53</v>
      </c>
      <c r="G13" s="326" t="n">
        <v>0</v>
      </c>
      <c r="H13" s="327" t="n">
        <v>53</v>
      </c>
      <c r="I13" s="326"/>
      <c r="J13" s="327" t="n">
        <v>53</v>
      </c>
      <c r="K13" s="328"/>
      <c r="L13" s="328"/>
      <c r="M13" s="329" t="n">
        <v>0</v>
      </c>
      <c r="N13" s="328"/>
    </row>
    <row r="14" customFormat="false" ht="12.75" hidden="false" customHeight="false" outlineLevel="0" collapsed="false">
      <c r="B14" s="330" t="s">
        <v>23</v>
      </c>
      <c r="C14" s="331"/>
      <c r="D14" s="333" t="s">
        <v>24</v>
      </c>
      <c r="E14" s="325" t="n">
        <v>9</v>
      </c>
      <c r="F14" s="326" t="n">
        <v>33</v>
      </c>
      <c r="G14" s="326" t="n">
        <v>0</v>
      </c>
      <c r="H14" s="327" t="n">
        <v>33</v>
      </c>
      <c r="I14" s="326"/>
      <c r="J14" s="327" t="n">
        <v>33</v>
      </c>
      <c r="K14" s="328"/>
      <c r="L14" s="328" t="n">
        <v>1</v>
      </c>
      <c r="M14" s="329" t="n">
        <v>1</v>
      </c>
      <c r="N14" s="328" t="n">
        <v>2</v>
      </c>
    </row>
    <row r="15" customFormat="false" ht="12.75" hidden="false" customHeight="false" outlineLevel="0" collapsed="false">
      <c r="B15" s="330" t="s">
        <v>25</v>
      </c>
      <c r="C15" s="331" t="s">
        <v>26</v>
      </c>
      <c r="D15" s="333" t="s">
        <v>27</v>
      </c>
      <c r="E15" s="325" t="n">
        <v>8</v>
      </c>
      <c r="F15" s="326" t="n">
        <v>118</v>
      </c>
      <c r="G15" s="326" t="n">
        <v>0</v>
      </c>
      <c r="H15" s="327" t="n">
        <v>118</v>
      </c>
      <c r="I15" s="326"/>
      <c r="J15" s="327" t="n">
        <v>118</v>
      </c>
      <c r="K15" s="328" t="n">
        <v>3</v>
      </c>
      <c r="L15" s="328" t="n">
        <v>1</v>
      </c>
      <c r="M15" s="329" t="n">
        <v>4</v>
      </c>
      <c r="N15" s="328" t="n">
        <v>2</v>
      </c>
    </row>
    <row r="16" customFormat="false" ht="12.75" hidden="false" customHeight="false" outlineLevel="0" collapsed="false">
      <c r="B16" s="330" t="s">
        <v>21</v>
      </c>
      <c r="C16" s="331"/>
      <c r="D16" s="333" t="s">
        <v>28</v>
      </c>
      <c r="E16" s="325" t="n">
        <v>7</v>
      </c>
      <c r="F16" s="326" t="n">
        <v>30</v>
      </c>
      <c r="G16" s="326" t="n">
        <v>0</v>
      </c>
      <c r="H16" s="327" t="n">
        <v>30</v>
      </c>
      <c r="I16" s="326"/>
      <c r="J16" s="327" t="n">
        <v>30</v>
      </c>
      <c r="K16" s="328"/>
      <c r="L16" s="328"/>
      <c r="M16" s="329" t="n">
        <v>0</v>
      </c>
      <c r="N16" s="328"/>
    </row>
    <row r="17" customFormat="false" ht="12.75" hidden="false" customHeight="false" outlineLevel="0" collapsed="false">
      <c r="B17" s="330" t="s">
        <v>29</v>
      </c>
      <c r="C17" s="332"/>
      <c r="D17" s="333" t="s">
        <v>25</v>
      </c>
      <c r="E17" s="325" t="n">
        <v>6</v>
      </c>
      <c r="F17" s="326" t="n">
        <v>19</v>
      </c>
      <c r="G17" s="326" t="n">
        <v>0</v>
      </c>
      <c r="H17" s="327" t="n">
        <v>19</v>
      </c>
      <c r="I17" s="326"/>
      <c r="J17" s="327" t="n">
        <v>19</v>
      </c>
      <c r="K17" s="328"/>
      <c r="L17" s="328"/>
      <c r="M17" s="329" t="n">
        <v>0</v>
      </c>
      <c r="N17" s="328"/>
    </row>
    <row r="18" customFormat="false" ht="12.75" hidden="false" customHeight="false" outlineLevel="0" collapsed="false">
      <c r="B18" s="330" t="s">
        <v>18</v>
      </c>
      <c r="C18" s="331"/>
      <c r="D18" s="333" t="s">
        <v>30</v>
      </c>
      <c r="E18" s="325" t="n">
        <v>5</v>
      </c>
      <c r="F18" s="326" t="n">
        <v>5</v>
      </c>
      <c r="G18" s="326" t="n">
        <v>0</v>
      </c>
      <c r="H18" s="327" t="n">
        <v>5</v>
      </c>
      <c r="I18" s="326"/>
      <c r="J18" s="327" t="n">
        <v>5</v>
      </c>
      <c r="K18" s="328"/>
      <c r="L18" s="328"/>
      <c r="M18" s="329" t="n">
        <v>0</v>
      </c>
      <c r="N18" s="328"/>
    </row>
    <row r="19" customFormat="false" ht="12.75" hidden="false" customHeight="false" outlineLevel="0" collapsed="false">
      <c r="B19" s="330"/>
      <c r="C19" s="331"/>
      <c r="D19" s="333" t="s">
        <v>28</v>
      </c>
      <c r="E19" s="325" t="n">
        <v>4</v>
      </c>
      <c r="F19" s="326" t="n">
        <v>1</v>
      </c>
      <c r="G19" s="326" t="n">
        <v>0</v>
      </c>
      <c r="H19" s="327" t="n">
        <v>1</v>
      </c>
      <c r="I19" s="326"/>
      <c r="J19" s="327" t="n">
        <v>1</v>
      </c>
      <c r="K19" s="328"/>
      <c r="L19" s="328"/>
      <c r="M19" s="329" t="n">
        <v>0</v>
      </c>
      <c r="N19" s="328"/>
    </row>
    <row r="20" customFormat="false" ht="12.75" hidden="false" customHeight="false" outlineLevel="0" collapsed="false">
      <c r="B20" s="330"/>
      <c r="C20" s="331" t="s">
        <v>18</v>
      </c>
      <c r="D20" s="324"/>
      <c r="E20" s="325" t="n">
        <v>3</v>
      </c>
      <c r="F20" s="326" t="n">
        <v>0</v>
      </c>
      <c r="G20" s="326" t="n">
        <v>0</v>
      </c>
      <c r="H20" s="327" t="n">
        <v>0</v>
      </c>
      <c r="I20" s="326"/>
      <c r="J20" s="327" t="n">
        <v>0</v>
      </c>
      <c r="K20" s="328"/>
      <c r="L20" s="328"/>
      <c r="M20" s="329" t="n">
        <v>0</v>
      </c>
      <c r="N20" s="328"/>
    </row>
    <row r="21" customFormat="false" ht="12.75" hidden="false" customHeight="false" outlineLevel="0" collapsed="false">
      <c r="B21" s="330"/>
      <c r="C21" s="331"/>
      <c r="D21" s="324"/>
      <c r="E21" s="325" t="n">
        <v>2</v>
      </c>
      <c r="F21" s="326" t="n">
        <v>0</v>
      </c>
      <c r="G21" s="326" t="n">
        <v>1</v>
      </c>
      <c r="H21" s="327" t="n">
        <v>1</v>
      </c>
      <c r="I21" s="326"/>
      <c r="J21" s="327" t="n">
        <v>1</v>
      </c>
      <c r="K21" s="328"/>
      <c r="L21" s="328"/>
      <c r="M21" s="329" t="n">
        <v>0</v>
      </c>
      <c r="N21" s="328"/>
    </row>
    <row r="22" customFormat="false" ht="12.75" hidden="false" customHeight="false" outlineLevel="0" collapsed="false">
      <c r="B22" s="334"/>
      <c r="C22" s="332"/>
      <c r="D22" s="324"/>
      <c r="E22" s="322" t="n">
        <v>1</v>
      </c>
      <c r="F22" s="326" t="n">
        <v>0</v>
      </c>
      <c r="G22" s="326" t="n">
        <v>4</v>
      </c>
      <c r="H22" s="327" t="n">
        <v>4</v>
      </c>
      <c r="I22" s="326" t="n">
        <v>13</v>
      </c>
      <c r="J22" s="327" t="n">
        <v>17</v>
      </c>
      <c r="K22" s="328"/>
      <c r="L22" s="328"/>
      <c r="M22" s="329" t="n">
        <v>0</v>
      </c>
      <c r="N22" s="328"/>
    </row>
    <row r="23" customFormat="false" ht="15" hidden="false" customHeight="true" outlineLevel="0" collapsed="false">
      <c r="B23" s="325" t="s">
        <v>31</v>
      </c>
      <c r="C23" s="325"/>
      <c r="D23" s="325"/>
      <c r="E23" s="325"/>
      <c r="F23" s="327" t="n">
        <v>694</v>
      </c>
      <c r="G23" s="327" t="n">
        <v>5</v>
      </c>
      <c r="H23" s="335" t="n">
        <v>699</v>
      </c>
      <c r="I23" s="327" t="n">
        <v>13</v>
      </c>
      <c r="J23" s="335" t="n">
        <v>712</v>
      </c>
      <c r="K23" s="336" t="n">
        <v>105</v>
      </c>
      <c r="L23" s="336" t="n">
        <v>12</v>
      </c>
      <c r="M23" s="327" t="n">
        <v>117</v>
      </c>
      <c r="N23" s="327" t="n">
        <v>16</v>
      </c>
    </row>
    <row r="24" customFormat="false" ht="12.75" hidden="false" customHeight="false" outlineLevel="0" collapsed="false">
      <c r="B24" s="330"/>
      <c r="C24" s="330"/>
      <c r="D24" s="337"/>
      <c r="E24" s="334" t="n">
        <v>13</v>
      </c>
      <c r="F24" s="326" t="n">
        <v>3</v>
      </c>
      <c r="G24" s="326" t="n">
        <v>0</v>
      </c>
      <c r="H24" s="327" t="n">
        <v>3</v>
      </c>
      <c r="I24" s="326"/>
      <c r="J24" s="327" t="n">
        <v>3</v>
      </c>
      <c r="K24" s="328"/>
      <c r="L24" s="328" t="n">
        <v>1</v>
      </c>
      <c r="M24" s="338" t="n">
        <v>1</v>
      </c>
      <c r="N24" s="328" t="n">
        <v>1</v>
      </c>
    </row>
    <row r="25" customFormat="false" ht="12.75" hidden="false" customHeight="false" outlineLevel="0" collapsed="false">
      <c r="B25" s="330"/>
      <c r="C25" s="330" t="s">
        <v>19</v>
      </c>
      <c r="D25" s="337"/>
      <c r="E25" s="325" t="n">
        <v>12</v>
      </c>
      <c r="F25" s="326" t="n">
        <v>0</v>
      </c>
      <c r="G25" s="326" t="n">
        <v>0</v>
      </c>
      <c r="H25" s="327" t="n">
        <v>0</v>
      </c>
      <c r="I25" s="326"/>
      <c r="J25" s="327" t="n">
        <v>0</v>
      </c>
      <c r="K25" s="328"/>
      <c r="L25" s="328"/>
      <c r="M25" s="338" t="n">
        <v>0</v>
      </c>
      <c r="N25" s="328"/>
    </row>
    <row r="26" customFormat="false" ht="12.75" hidden="false" customHeight="false" outlineLevel="0" collapsed="false">
      <c r="B26" s="330" t="s">
        <v>29</v>
      </c>
      <c r="C26" s="334"/>
      <c r="D26" s="337"/>
      <c r="E26" s="325" t="n">
        <v>11</v>
      </c>
      <c r="F26" s="326" t="n">
        <v>0</v>
      </c>
      <c r="G26" s="326" t="n">
        <v>0</v>
      </c>
      <c r="H26" s="327" t="n">
        <v>0</v>
      </c>
      <c r="I26" s="326"/>
      <c r="J26" s="327" t="n">
        <v>0</v>
      </c>
      <c r="K26" s="328"/>
      <c r="L26" s="328"/>
      <c r="M26" s="338" t="n">
        <v>0</v>
      </c>
      <c r="N26" s="328"/>
    </row>
    <row r="27" customFormat="false" ht="12.75" hidden="false" customHeight="false" outlineLevel="0" collapsed="false">
      <c r="B27" s="330" t="s">
        <v>32</v>
      </c>
      <c r="C27" s="330"/>
      <c r="D27" s="337" t="s">
        <v>33</v>
      </c>
      <c r="E27" s="325" t="n">
        <v>10</v>
      </c>
      <c r="F27" s="326" t="n">
        <v>0</v>
      </c>
      <c r="G27" s="326" t="n">
        <v>0</v>
      </c>
      <c r="H27" s="327" t="n">
        <v>0</v>
      </c>
      <c r="I27" s="326"/>
      <c r="J27" s="327" t="n">
        <v>0</v>
      </c>
      <c r="K27" s="328"/>
      <c r="L27" s="328"/>
      <c r="M27" s="338" t="n">
        <v>0</v>
      </c>
      <c r="N27" s="328"/>
    </row>
    <row r="28" customFormat="false" ht="12.75" hidden="false" customHeight="false" outlineLevel="0" collapsed="false">
      <c r="B28" s="330" t="s">
        <v>19</v>
      </c>
      <c r="C28" s="330"/>
      <c r="D28" s="337" t="s">
        <v>32</v>
      </c>
      <c r="E28" s="325" t="n">
        <v>9</v>
      </c>
      <c r="F28" s="326" t="n">
        <v>0</v>
      </c>
      <c r="G28" s="326" t="n">
        <v>0</v>
      </c>
      <c r="H28" s="327" t="n">
        <v>0</v>
      </c>
      <c r="I28" s="326"/>
      <c r="J28" s="327" t="n">
        <v>0</v>
      </c>
      <c r="K28" s="328"/>
      <c r="L28" s="328"/>
      <c r="M28" s="338" t="n">
        <v>0</v>
      </c>
      <c r="N28" s="328"/>
    </row>
    <row r="29" customFormat="false" ht="12.75" hidden="false" customHeight="false" outlineLevel="0" collapsed="false">
      <c r="B29" s="330" t="s">
        <v>20</v>
      </c>
      <c r="C29" s="330" t="s">
        <v>26</v>
      </c>
      <c r="D29" s="337" t="s">
        <v>34</v>
      </c>
      <c r="E29" s="325" t="n">
        <v>8</v>
      </c>
      <c r="F29" s="326" t="n">
        <v>0</v>
      </c>
      <c r="G29" s="326" t="n">
        <v>0</v>
      </c>
      <c r="H29" s="327" t="n">
        <v>0</v>
      </c>
      <c r="I29" s="326"/>
      <c r="J29" s="327" t="n">
        <v>0</v>
      </c>
      <c r="K29" s="328"/>
      <c r="L29" s="328"/>
      <c r="M29" s="338" t="n">
        <v>0</v>
      </c>
      <c r="N29" s="328"/>
    </row>
    <row r="30" customFormat="false" ht="12.75" hidden="false" customHeight="false" outlineLevel="0" collapsed="false">
      <c r="B30" s="330" t="s">
        <v>25</v>
      </c>
      <c r="C30" s="330"/>
      <c r="D30" s="337" t="s">
        <v>25</v>
      </c>
      <c r="E30" s="325" t="n">
        <v>7</v>
      </c>
      <c r="F30" s="326" t="n">
        <v>0</v>
      </c>
      <c r="G30" s="326" t="n">
        <v>0</v>
      </c>
      <c r="H30" s="327" t="n">
        <v>0</v>
      </c>
      <c r="I30" s="326"/>
      <c r="J30" s="327" t="n">
        <v>0</v>
      </c>
      <c r="K30" s="328"/>
      <c r="L30" s="328"/>
      <c r="M30" s="338" t="n">
        <v>0</v>
      </c>
      <c r="N30" s="328"/>
    </row>
    <row r="31" customFormat="false" ht="12.75" hidden="false" customHeight="false" outlineLevel="0" collapsed="false">
      <c r="B31" s="330" t="s">
        <v>19</v>
      </c>
      <c r="C31" s="330"/>
      <c r="D31" s="337" t="s">
        <v>30</v>
      </c>
      <c r="E31" s="325" t="n">
        <v>6</v>
      </c>
      <c r="F31" s="326" t="n">
        <v>0</v>
      </c>
      <c r="G31" s="326" t="n">
        <v>0</v>
      </c>
      <c r="H31" s="327" t="n">
        <v>0</v>
      </c>
      <c r="I31" s="326"/>
      <c r="J31" s="327" t="n">
        <v>0</v>
      </c>
      <c r="K31" s="328"/>
      <c r="L31" s="328"/>
      <c r="M31" s="338" t="n">
        <v>0</v>
      </c>
      <c r="N31" s="328"/>
    </row>
    <row r="32" customFormat="false" ht="12.75" hidden="false" customHeight="false" outlineLevel="0" collapsed="false">
      <c r="B32" s="330" t="s">
        <v>30</v>
      </c>
      <c r="C32" s="322"/>
      <c r="D32" s="337"/>
      <c r="E32" s="325" t="n">
        <v>5</v>
      </c>
      <c r="F32" s="326" t="n">
        <v>0</v>
      </c>
      <c r="G32" s="326" t="n">
        <v>0</v>
      </c>
      <c r="H32" s="327" t="n">
        <v>0</v>
      </c>
      <c r="I32" s="326"/>
      <c r="J32" s="327" t="n">
        <v>0</v>
      </c>
      <c r="K32" s="328"/>
      <c r="L32" s="328"/>
      <c r="M32" s="338" t="n">
        <v>0</v>
      </c>
      <c r="N32" s="328"/>
    </row>
    <row r="33" customFormat="false" ht="12.75" hidden="false" customHeight="false" outlineLevel="0" collapsed="false">
      <c r="B33" s="330"/>
      <c r="C33" s="330"/>
      <c r="D33" s="337"/>
      <c r="E33" s="325" t="n">
        <v>4</v>
      </c>
      <c r="F33" s="326" t="n">
        <v>0</v>
      </c>
      <c r="G33" s="326" t="n">
        <v>0</v>
      </c>
      <c r="H33" s="327" t="n">
        <v>0</v>
      </c>
      <c r="I33" s="326"/>
      <c r="J33" s="327" t="n">
        <v>0</v>
      </c>
      <c r="K33" s="328"/>
      <c r="L33" s="328"/>
      <c r="M33" s="338" t="n">
        <v>0</v>
      </c>
      <c r="N33" s="328"/>
    </row>
    <row r="34" customFormat="false" ht="12.75" hidden="false" customHeight="false" outlineLevel="0" collapsed="false">
      <c r="B34" s="330"/>
      <c r="C34" s="330" t="s">
        <v>18</v>
      </c>
      <c r="D34" s="337"/>
      <c r="E34" s="325" t="n">
        <v>3</v>
      </c>
      <c r="F34" s="326" t="n">
        <v>0</v>
      </c>
      <c r="G34" s="326" t="n">
        <v>0</v>
      </c>
      <c r="H34" s="327" t="n">
        <v>0</v>
      </c>
      <c r="I34" s="326"/>
      <c r="J34" s="327" t="n">
        <v>0</v>
      </c>
      <c r="K34" s="328"/>
      <c r="L34" s="328"/>
      <c r="M34" s="338" t="n">
        <v>0</v>
      </c>
      <c r="N34" s="328"/>
    </row>
    <row r="35" customFormat="false" ht="12.75" hidden="false" customHeight="false" outlineLevel="0" collapsed="false">
      <c r="B35" s="330"/>
      <c r="C35" s="330"/>
      <c r="D35" s="337"/>
      <c r="E35" s="325" t="n">
        <v>2</v>
      </c>
      <c r="F35" s="326" t="n">
        <v>0</v>
      </c>
      <c r="G35" s="326" t="n">
        <v>0</v>
      </c>
      <c r="H35" s="327" t="n">
        <v>0</v>
      </c>
      <c r="I35" s="326"/>
      <c r="J35" s="327" t="n">
        <v>0</v>
      </c>
      <c r="K35" s="328"/>
      <c r="L35" s="328"/>
      <c r="M35" s="338" t="n">
        <v>0</v>
      </c>
      <c r="N35" s="328"/>
    </row>
    <row r="36" customFormat="false" ht="12.75" hidden="false" customHeight="false" outlineLevel="0" collapsed="false">
      <c r="B36" s="334"/>
      <c r="C36" s="334"/>
      <c r="D36" s="337"/>
      <c r="E36" s="322" t="n">
        <v>1</v>
      </c>
      <c r="F36" s="326" t="n">
        <v>0</v>
      </c>
      <c r="G36" s="326" t="n">
        <v>0</v>
      </c>
      <c r="H36" s="327" t="n">
        <v>0</v>
      </c>
      <c r="I36" s="326" t="n">
        <v>2</v>
      </c>
      <c r="J36" s="327" t="n">
        <v>2</v>
      </c>
      <c r="K36" s="328"/>
      <c r="L36" s="328"/>
      <c r="M36" s="338" t="n">
        <v>0</v>
      </c>
      <c r="N36" s="328"/>
    </row>
    <row r="37" customFormat="false" ht="15" hidden="false" customHeight="true" outlineLevel="0" collapsed="false">
      <c r="B37" s="339" t="s">
        <v>35</v>
      </c>
      <c r="C37" s="339"/>
      <c r="D37" s="339"/>
      <c r="E37" s="339"/>
      <c r="F37" s="336" t="n">
        <v>3</v>
      </c>
      <c r="G37" s="327" t="n">
        <v>0</v>
      </c>
      <c r="H37" s="340" t="n">
        <v>3</v>
      </c>
      <c r="I37" s="341" t="n">
        <v>2</v>
      </c>
      <c r="J37" s="335" t="n">
        <v>5</v>
      </c>
      <c r="K37" s="336" t="n">
        <v>0</v>
      </c>
      <c r="L37" s="327" t="n">
        <v>1</v>
      </c>
      <c r="M37" s="335" t="n">
        <v>1</v>
      </c>
      <c r="N37" s="336" t="n">
        <v>1</v>
      </c>
    </row>
    <row r="38" customFormat="false" ht="12.75" hidden="false" customHeight="false" outlineLevel="0" collapsed="false">
      <c r="B38" s="322"/>
      <c r="C38" s="322"/>
      <c r="D38" s="342"/>
      <c r="E38" s="325" t="n">
        <v>13</v>
      </c>
      <c r="F38" s="326" t="n">
        <v>334</v>
      </c>
      <c r="G38" s="326" t="n">
        <v>0</v>
      </c>
      <c r="H38" s="327" t="n">
        <v>334</v>
      </c>
      <c r="I38" s="326"/>
      <c r="J38" s="327" t="n">
        <v>334</v>
      </c>
      <c r="K38" s="328" t="n">
        <v>104</v>
      </c>
      <c r="L38" s="328" t="n">
        <v>13</v>
      </c>
      <c r="M38" s="338" t="n">
        <v>117</v>
      </c>
      <c r="N38" s="328" t="n">
        <v>18</v>
      </c>
    </row>
    <row r="39" customFormat="false" ht="12.75" hidden="false" customHeight="false" outlineLevel="0" collapsed="false">
      <c r="B39" s="330" t="s">
        <v>18</v>
      </c>
      <c r="C39" s="330" t="s">
        <v>19</v>
      </c>
      <c r="D39" s="337" t="s">
        <v>36</v>
      </c>
      <c r="E39" s="325" t="n">
        <v>12</v>
      </c>
      <c r="F39" s="326" t="n">
        <v>29</v>
      </c>
      <c r="G39" s="326" t="n">
        <v>0</v>
      </c>
      <c r="H39" s="327" t="n">
        <v>29</v>
      </c>
      <c r="I39" s="326"/>
      <c r="J39" s="327" t="n">
        <v>29</v>
      </c>
      <c r="K39" s="328" t="n">
        <v>1</v>
      </c>
      <c r="L39" s="328" t="n">
        <v>1</v>
      </c>
      <c r="M39" s="338" t="n">
        <v>2</v>
      </c>
      <c r="N39" s="328" t="n">
        <v>1</v>
      </c>
    </row>
    <row r="40" customFormat="false" ht="12.75" hidden="false" customHeight="false" outlineLevel="0" collapsed="false">
      <c r="B40" s="330" t="s">
        <v>22</v>
      </c>
      <c r="C40" s="330"/>
      <c r="D40" s="337" t="s">
        <v>22</v>
      </c>
      <c r="E40" s="325" t="n">
        <v>11</v>
      </c>
      <c r="F40" s="326" t="n">
        <v>54</v>
      </c>
      <c r="G40" s="326" t="n">
        <v>0</v>
      </c>
      <c r="H40" s="327" t="n">
        <v>54</v>
      </c>
      <c r="I40" s="326"/>
      <c r="J40" s="327" t="n">
        <v>54</v>
      </c>
      <c r="K40" s="328" t="n">
        <v>1</v>
      </c>
      <c r="L40" s="328"/>
      <c r="M40" s="338" t="n">
        <v>1</v>
      </c>
      <c r="N40" s="328"/>
    </row>
    <row r="41" customFormat="false" ht="12.75" hidden="false" customHeight="false" outlineLevel="0" collapsed="false">
      <c r="B41" s="330" t="s">
        <v>37</v>
      </c>
      <c r="C41" s="322"/>
      <c r="D41" s="337" t="s">
        <v>20</v>
      </c>
      <c r="E41" s="325" t="n">
        <v>10</v>
      </c>
      <c r="F41" s="326" t="n">
        <v>22</v>
      </c>
      <c r="G41" s="326" t="n">
        <v>0</v>
      </c>
      <c r="H41" s="327" t="n">
        <v>22</v>
      </c>
      <c r="I41" s="326"/>
      <c r="J41" s="327" t="n">
        <v>22</v>
      </c>
      <c r="K41" s="328"/>
      <c r="L41" s="328"/>
      <c r="M41" s="338" t="n">
        <v>0</v>
      </c>
      <c r="N41" s="328"/>
    </row>
    <row r="42" customFormat="false" ht="12.75" hidden="false" customHeight="false" outlineLevel="0" collapsed="false">
      <c r="B42" s="330" t="s">
        <v>25</v>
      </c>
      <c r="C42" s="330"/>
      <c r="D42" s="337" t="s">
        <v>34</v>
      </c>
      <c r="E42" s="325" t="n">
        <v>9</v>
      </c>
      <c r="F42" s="326" t="n">
        <v>31</v>
      </c>
      <c r="G42" s="326" t="n">
        <v>0</v>
      </c>
      <c r="H42" s="327" t="n">
        <v>31</v>
      </c>
      <c r="I42" s="326"/>
      <c r="J42" s="327" t="n">
        <v>31</v>
      </c>
      <c r="K42" s="328"/>
      <c r="L42" s="328"/>
      <c r="M42" s="338" t="n">
        <v>0</v>
      </c>
      <c r="N42" s="328"/>
    </row>
    <row r="43" customFormat="false" ht="12.75" hidden="false" customHeight="false" outlineLevel="0" collapsed="false">
      <c r="B43" s="330" t="s">
        <v>23</v>
      </c>
      <c r="C43" s="330" t="s">
        <v>26</v>
      </c>
      <c r="D43" s="337" t="s">
        <v>18</v>
      </c>
      <c r="E43" s="325" t="n">
        <v>8</v>
      </c>
      <c r="F43" s="326" t="n">
        <v>58</v>
      </c>
      <c r="G43" s="326" t="n">
        <v>0</v>
      </c>
      <c r="H43" s="327" t="n">
        <v>58</v>
      </c>
      <c r="I43" s="326"/>
      <c r="J43" s="327" t="n">
        <v>58</v>
      </c>
      <c r="K43" s="328"/>
      <c r="L43" s="328" t="n">
        <v>1</v>
      </c>
      <c r="M43" s="338" t="n">
        <v>1</v>
      </c>
      <c r="N43" s="328" t="n">
        <v>1</v>
      </c>
    </row>
    <row r="44" customFormat="false" ht="12.75" hidden="false" customHeight="false" outlineLevel="0" collapsed="false">
      <c r="B44" s="330" t="s">
        <v>25</v>
      </c>
      <c r="C44" s="330"/>
      <c r="D44" s="337" t="s">
        <v>33</v>
      </c>
      <c r="E44" s="325" t="n">
        <v>7</v>
      </c>
      <c r="F44" s="326" t="n">
        <v>31</v>
      </c>
      <c r="G44" s="326" t="n">
        <v>0</v>
      </c>
      <c r="H44" s="327" t="n">
        <v>31</v>
      </c>
      <c r="I44" s="326"/>
      <c r="J44" s="327" t="n">
        <v>31</v>
      </c>
      <c r="K44" s="328"/>
      <c r="L44" s="328" t="n">
        <v>1</v>
      </c>
      <c r="M44" s="338" t="n">
        <v>1</v>
      </c>
      <c r="N44" s="328" t="n">
        <v>1</v>
      </c>
    </row>
    <row r="45" customFormat="false" ht="12.75" hidden="false" customHeight="false" outlineLevel="0" collapsed="false">
      <c r="B45" s="330" t="s">
        <v>18</v>
      </c>
      <c r="C45" s="330"/>
      <c r="D45" s="337" t="s">
        <v>27</v>
      </c>
      <c r="E45" s="325" t="n">
        <v>6</v>
      </c>
      <c r="F45" s="326" t="n">
        <v>37</v>
      </c>
      <c r="G45" s="326" t="n">
        <v>0</v>
      </c>
      <c r="H45" s="327" t="n">
        <v>37</v>
      </c>
      <c r="I45" s="326"/>
      <c r="J45" s="327" t="n">
        <v>37</v>
      </c>
      <c r="K45" s="328" t="n">
        <v>2</v>
      </c>
      <c r="L45" s="328" t="n">
        <v>2</v>
      </c>
      <c r="M45" s="338" t="n">
        <v>4</v>
      </c>
      <c r="N45" s="328" t="n">
        <v>3</v>
      </c>
    </row>
    <row r="46" customFormat="false" ht="12.75" hidden="false" customHeight="false" outlineLevel="0" collapsed="false">
      <c r="B46" s="330" t="s">
        <v>28</v>
      </c>
      <c r="C46" s="322"/>
      <c r="D46" s="337" t="s">
        <v>20</v>
      </c>
      <c r="E46" s="325" t="n">
        <v>5</v>
      </c>
      <c r="F46" s="326" t="n">
        <v>8</v>
      </c>
      <c r="G46" s="326" t="n">
        <v>0</v>
      </c>
      <c r="H46" s="327" t="n">
        <v>8</v>
      </c>
      <c r="I46" s="326"/>
      <c r="J46" s="327" t="n">
        <v>8</v>
      </c>
      <c r="K46" s="328"/>
      <c r="L46" s="328"/>
      <c r="M46" s="338" t="n">
        <v>0</v>
      </c>
      <c r="N46" s="328"/>
    </row>
    <row r="47" customFormat="false" ht="12.75" hidden="false" customHeight="false" outlineLevel="0" collapsed="false">
      <c r="B47" s="330"/>
      <c r="C47" s="330"/>
      <c r="D47" s="337" t="s">
        <v>29</v>
      </c>
      <c r="E47" s="325" t="n">
        <v>4</v>
      </c>
      <c r="F47" s="326" t="n">
        <v>1</v>
      </c>
      <c r="G47" s="326" t="n">
        <v>0</v>
      </c>
      <c r="H47" s="327" t="n">
        <v>1</v>
      </c>
      <c r="I47" s="326"/>
      <c r="J47" s="327" t="n">
        <v>1</v>
      </c>
      <c r="K47" s="328"/>
      <c r="L47" s="328"/>
      <c r="M47" s="338" t="n">
        <v>0</v>
      </c>
      <c r="N47" s="328"/>
    </row>
    <row r="48" customFormat="false" ht="12.75" hidden="false" customHeight="false" outlineLevel="0" collapsed="false">
      <c r="B48" s="330"/>
      <c r="C48" s="330" t="s">
        <v>18</v>
      </c>
      <c r="D48" s="337" t="s">
        <v>18</v>
      </c>
      <c r="E48" s="325" t="n">
        <v>3</v>
      </c>
      <c r="F48" s="326" t="n">
        <v>0</v>
      </c>
      <c r="G48" s="326" t="n">
        <v>0</v>
      </c>
      <c r="H48" s="327" t="n">
        <v>0</v>
      </c>
      <c r="I48" s="326"/>
      <c r="J48" s="327" t="n">
        <v>0</v>
      </c>
      <c r="K48" s="328"/>
      <c r="L48" s="328"/>
      <c r="M48" s="338" t="n">
        <v>0</v>
      </c>
      <c r="N48" s="328"/>
    </row>
    <row r="49" customFormat="false" ht="12.75" hidden="false" customHeight="false" outlineLevel="0" collapsed="false">
      <c r="B49" s="330"/>
      <c r="C49" s="330"/>
      <c r="D49" s="337" t="s">
        <v>23</v>
      </c>
      <c r="E49" s="325" t="n">
        <v>2</v>
      </c>
      <c r="F49" s="326" t="n">
        <v>0</v>
      </c>
      <c r="G49" s="326" t="n">
        <v>0</v>
      </c>
      <c r="H49" s="327" t="n">
        <v>0</v>
      </c>
      <c r="I49" s="326"/>
      <c r="J49" s="327" t="n">
        <v>0</v>
      </c>
      <c r="K49" s="328"/>
      <c r="L49" s="328"/>
      <c r="M49" s="338" t="n">
        <v>0</v>
      </c>
      <c r="N49" s="328"/>
    </row>
    <row r="50" customFormat="false" ht="12.75" hidden="false" customHeight="false" outlineLevel="0" collapsed="false">
      <c r="B50" s="334"/>
      <c r="C50" s="337"/>
      <c r="D50" s="334"/>
      <c r="E50" s="322" t="n">
        <v>1</v>
      </c>
      <c r="F50" s="326" t="n">
        <v>0</v>
      </c>
      <c r="G50" s="326" t="n">
        <v>7</v>
      </c>
      <c r="H50" s="343" t="n">
        <v>7</v>
      </c>
      <c r="I50" s="326" t="n">
        <v>13</v>
      </c>
      <c r="J50" s="343" t="n">
        <v>20</v>
      </c>
      <c r="K50" s="328"/>
      <c r="L50" s="328" t="n">
        <v>1</v>
      </c>
      <c r="M50" s="344" t="n">
        <v>1</v>
      </c>
      <c r="N50" s="328" t="n">
        <v>1</v>
      </c>
    </row>
    <row r="51" customFormat="false" ht="15" hidden="false" customHeight="true" outlineLevel="0" collapsed="false">
      <c r="B51" s="325" t="s">
        <v>38</v>
      </c>
      <c r="C51" s="325"/>
      <c r="D51" s="325"/>
      <c r="E51" s="325"/>
      <c r="F51" s="327" t="n">
        <v>605</v>
      </c>
      <c r="G51" s="327" t="n">
        <v>7</v>
      </c>
      <c r="H51" s="327" t="n">
        <v>612</v>
      </c>
      <c r="I51" s="327" t="n">
        <v>13</v>
      </c>
      <c r="J51" s="327" t="n">
        <v>625</v>
      </c>
      <c r="K51" s="327" t="n">
        <v>108</v>
      </c>
      <c r="L51" s="327" t="n">
        <v>19</v>
      </c>
      <c r="M51" s="327" t="n">
        <v>127</v>
      </c>
      <c r="N51" s="327" t="n">
        <v>25</v>
      </c>
    </row>
    <row r="52" customFormat="false" ht="12.75" hidden="false" customHeight="true" outlineLevel="0" collapsed="false">
      <c r="B52" s="325" t="s">
        <v>39</v>
      </c>
      <c r="C52" s="325"/>
      <c r="D52" s="325"/>
      <c r="E52" s="325"/>
      <c r="F52" s="326"/>
      <c r="G52" s="326"/>
      <c r="H52" s="326"/>
      <c r="I52" s="326"/>
      <c r="J52" s="326"/>
      <c r="K52" s="326"/>
      <c r="L52" s="326"/>
      <c r="M52" s="326"/>
      <c r="N52" s="326"/>
    </row>
    <row r="53" customFormat="false" ht="15" hidden="false" customHeight="true" outlineLevel="0" collapsed="false">
      <c r="B53" s="345" t="s">
        <v>40</v>
      </c>
      <c r="C53" s="345"/>
      <c r="D53" s="345"/>
      <c r="E53" s="345"/>
      <c r="F53" s="346" t="n">
        <v>1302</v>
      </c>
      <c r="G53" s="346" t="n">
        <v>12</v>
      </c>
      <c r="H53" s="346" t="n">
        <v>1314</v>
      </c>
      <c r="I53" s="346" t="n">
        <v>28</v>
      </c>
      <c r="J53" s="346" t="n">
        <v>1342</v>
      </c>
      <c r="K53" s="346" t="n">
        <v>213</v>
      </c>
      <c r="L53" s="346" t="n">
        <v>32</v>
      </c>
      <c r="M53" s="346" t="n">
        <v>245</v>
      </c>
      <c r="N53" s="346" t="n">
        <v>42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262" t="s">
        <v>0</v>
      </c>
      <c r="C1" s="263"/>
      <c r="D1" s="263"/>
      <c r="E1" s="263"/>
      <c r="F1" s="263"/>
      <c r="G1" s="264"/>
      <c r="H1" s="264"/>
      <c r="I1" s="265"/>
      <c r="J1" s="57"/>
      <c r="K1" s="57"/>
      <c r="L1" s="57"/>
      <c r="M1" s="57"/>
      <c r="N1" s="57"/>
    </row>
    <row r="2" customFormat="false" ht="15" hidden="false" customHeight="false" outlineLevel="0" collapsed="false">
      <c r="B2" s="266" t="s">
        <v>54</v>
      </c>
      <c r="C2" s="267"/>
      <c r="D2" s="267"/>
      <c r="E2" s="267"/>
      <c r="F2" s="95" t="s">
        <v>75</v>
      </c>
      <c r="G2" s="267"/>
      <c r="H2" s="268"/>
      <c r="I2" s="269"/>
      <c r="J2" s="57"/>
      <c r="K2" s="57"/>
      <c r="L2" s="57"/>
      <c r="M2" s="57"/>
      <c r="N2" s="57"/>
    </row>
    <row r="3" customFormat="false" ht="12.75" hidden="false" customHeight="false" outlineLevel="0" collapsed="false">
      <c r="B3" s="266" t="s">
        <v>42</v>
      </c>
      <c r="C3" s="62" t="s">
        <v>56</v>
      </c>
      <c r="D3" s="62"/>
      <c r="E3" s="62"/>
      <c r="F3" s="62"/>
      <c r="G3" s="62"/>
      <c r="H3" s="62"/>
      <c r="I3" s="62"/>
    </row>
    <row r="4" customFormat="false" ht="12.75" hidden="false" customHeight="false" outlineLevel="0" collapsed="false">
      <c r="B4" s="270" t="s">
        <v>44</v>
      </c>
      <c r="C4" s="271"/>
      <c r="D4" s="65" t="n">
        <v>44926</v>
      </c>
      <c r="E4" s="272"/>
      <c r="F4" s="272"/>
      <c r="G4" s="273"/>
      <c r="H4" s="273"/>
      <c r="I4" s="274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275" t="s">
        <v>6</v>
      </c>
      <c r="C7" s="275"/>
      <c r="D7" s="275"/>
      <c r="E7" s="275"/>
      <c r="F7" s="275" t="s">
        <v>7</v>
      </c>
      <c r="G7" s="275"/>
      <c r="H7" s="275"/>
      <c r="I7" s="275"/>
      <c r="J7" s="275"/>
      <c r="K7" s="275" t="s">
        <v>8</v>
      </c>
      <c r="L7" s="275"/>
      <c r="M7" s="275"/>
      <c r="N7" s="275"/>
    </row>
    <row r="8" customFormat="false" ht="15" hidden="false" customHeight="true" outlineLevel="0" collapsed="false">
      <c r="B8" s="275"/>
      <c r="C8" s="275"/>
      <c r="D8" s="275"/>
      <c r="E8" s="275"/>
      <c r="F8" s="275" t="s">
        <v>9</v>
      </c>
      <c r="G8" s="275"/>
      <c r="H8" s="275"/>
      <c r="I8" s="275" t="s">
        <v>10</v>
      </c>
      <c r="J8" s="275" t="s">
        <v>11</v>
      </c>
      <c r="K8" s="275" t="s">
        <v>12</v>
      </c>
      <c r="L8" s="275" t="s">
        <v>13</v>
      </c>
      <c r="M8" s="275" t="s">
        <v>11</v>
      </c>
      <c r="N8" s="275" t="s">
        <v>14</v>
      </c>
    </row>
    <row r="9" customFormat="false" ht="24" hidden="false" customHeight="false" outlineLevel="0" collapsed="false">
      <c r="B9" s="275"/>
      <c r="C9" s="275"/>
      <c r="D9" s="275"/>
      <c r="E9" s="275"/>
      <c r="F9" s="275" t="s">
        <v>15</v>
      </c>
      <c r="G9" s="275" t="s">
        <v>16</v>
      </c>
      <c r="H9" s="275" t="s">
        <v>17</v>
      </c>
      <c r="I9" s="275"/>
      <c r="J9" s="275"/>
      <c r="K9" s="275"/>
      <c r="L9" s="275"/>
      <c r="M9" s="275"/>
      <c r="N9" s="275"/>
    </row>
    <row r="10" customFormat="false" ht="12.75" hidden="false" customHeight="false" outlineLevel="0" collapsed="false">
      <c r="B10" s="276"/>
      <c r="C10" s="277"/>
      <c r="D10" s="278"/>
      <c r="E10" s="279" t="n">
        <v>13</v>
      </c>
      <c r="F10" s="101" t="n">
        <v>137</v>
      </c>
      <c r="G10" s="101" t="n">
        <v>0</v>
      </c>
      <c r="H10" s="281" t="n">
        <f aca="false">F10+G10</f>
        <v>137</v>
      </c>
      <c r="I10" s="101" t="n">
        <v>0</v>
      </c>
      <c r="J10" s="281" t="n">
        <f aca="false">H10+I10</f>
        <v>137</v>
      </c>
      <c r="K10" s="103" t="n">
        <v>29</v>
      </c>
      <c r="L10" s="103" t="n">
        <v>3</v>
      </c>
      <c r="M10" s="282" t="n">
        <f aca="false">K10+L10</f>
        <v>32</v>
      </c>
      <c r="N10" s="103" t="n">
        <v>3</v>
      </c>
    </row>
    <row r="11" customFormat="false" ht="12.75" hidden="false" customHeight="false" outlineLevel="0" collapsed="false">
      <c r="B11" s="283" t="s">
        <v>18</v>
      </c>
      <c r="C11" s="284" t="s">
        <v>19</v>
      </c>
      <c r="D11" s="278"/>
      <c r="E11" s="279" t="n">
        <v>12</v>
      </c>
      <c r="F11" s="101" t="n">
        <v>9</v>
      </c>
      <c r="G11" s="101" t="n">
        <v>0</v>
      </c>
      <c r="H11" s="281" t="n">
        <f aca="false">F11+G11</f>
        <v>9</v>
      </c>
      <c r="I11" s="101" t="n">
        <v>0</v>
      </c>
      <c r="J11" s="281" t="n">
        <f aca="false">H11+I11</f>
        <v>9</v>
      </c>
      <c r="K11" s="103" t="n">
        <v>0</v>
      </c>
      <c r="L11" s="103" t="n">
        <v>0</v>
      </c>
      <c r="M11" s="282" t="n">
        <f aca="false">K11+L11</f>
        <v>0</v>
      </c>
      <c r="N11" s="103" t="n">
        <v>0</v>
      </c>
    </row>
    <row r="12" customFormat="false" ht="12.75" hidden="false" customHeight="false" outlineLevel="0" collapsed="false">
      <c r="B12" s="283" t="s">
        <v>20</v>
      </c>
      <c r="C12" s="285"/>
      <c r="D12" s="286" t="s">
        <v>21</v>
      </c>
      <c r="E12" s="279" t="n">
        <v>11</v>
      </c>
      <c r="F12" s="101" t="n">
        <v>25</v>
      </c>
      <c r="G12" s="101" t="n">
        <v>0</v>
      </c>
      <c r="H12" s="281" t="n">
        <f aca="false">F12+G12</f>
        <v>25</v>
      </c>
      <c r="I12" s="101" t="n">
        <v>0</v>
      </c>
      <c r="J12" s="281" t="n">
        <f aca="false">H12+I12</f>
        <v>25</v>
      </c>
      <c r="K12" s="103" t="n">
        <v>1</v>
      </c>
      <c r="L12" s="103" t="n">
        <v>0</v>
      </c>
      <c r="M12" s="282" t="n">
        <f aca="false">K12+L12</f>
        <v>1</v>
      </c>
      <c r="N12" s="103" t="n">
        <v>0</v>
      </c>
    </row>
    <row r="13" customFormat="false" ht="12.75" hidden="false" customHeight="false" outlineLevel="0" collapsed="false">
      <c r="B13" s="283" t="s">
        <v>18</v>
      </c>
      <c r="C13" s="284"/>
      <c r="D13" s="286" t="s">
        <v>22</v>
      </c>
      <c r="E13" s="279" t="n">
        <v>10</v>
      </c>
      <c r="F13" s="101" t="n">
        <v>3</v>
      </c>
      <c r="G13" s="101" t="n">
        <v>0</v>
      </c>
      <c r="H13" s="281" t="n">
        <f aca="false">F13+G13</f>
        <v>3</v>
      </c>
      <c r="I13" s="101" t="n">
        <v>0</v>
      </c>
      <c r="J13" s="281" t="n">
        <f aca="false">H13+I13</f>
        <v>3</v>
      </c>
      <c r="K13" s="103" t="n">
        <v>0</v>
      </c>
      <c r="L13" s="103" t="n">
        <v>0</v>
      </c>
      <c r="M13" s="282" t="n">
        <f aca="false">K13+L13</f>
        <v>0</v>
      </c>
      <c r="N13" s="103" t="n">
        <v>0</v>
      </c>
    </row>
    <row r="14" customFormat="false" ht="12.75" hidden="false" customHeight="false" outlineLevel="0" collapsed="false">
      <c r="B14" s="283" t="s">
        <v>23</v>
      </c>
      <c r="C14" s="284"/>
      <c r="D14" s="286" t="s">
        <v>24</v>
      </c>
      <c r="E14" s="279" t="n">
        <v>9</v>
      </c>
      <c r="F14" s="101" t="n">
        <v>4</v>
      </c>
      <c r="G14" s="101" t="n">
        <v>0</v>
      </c>
      <c r="H14" s="281" t="n">
        <f aca="false">F14+G14</f>
        <v>4</v>
      </c>
      <c r="I14" s="101" t="n">
        <v>0</v>
      </c>
      <c r="J14" s="281" t="n">
        <f aca="false">H14+I14</f>
        <v>4</v>
      </c>
      <c r="K14" s="103" t="n">
        <v>0</v>
      </c>
      <c r="L14" s="103" t="n">
        <v>0</v>
      </c>
      <c r="M14" s="282" t="n">
        <f aca="false">K14+L14</f>
        <v>0</v>
      </c>
      <c r="N14" s="103" t="n">
        <v>0</v>
      </c>
    </row>
    <row r="15" customFormat="false" ht="12.75" hidden="false" customHeight="false" outlineLevel="0" collapsed="false">
      <c r="B15" s="283" t="s">
        <v>25</v>
      </c>
      <c r="C15" s="284" t="s">
        <v>26</v>
      </c>
      <c r="D15" s="286" t="s">
        <v>27</v>
      </c>
      <c r="E15" s="279" t="n">
        <v>8</v>
      </c>
      <c r="F15" s="101" t="n">
        <v>3</v>
      </c>
      <c r="G15" s="101" t="n">
        <v>0</v>
      </c>
      <c r="H15" s="281" t="n">
        <f aca="false">F15+G15</f>
        <v>3</v>
      </c>
      <c r="I15" s="101" t="n">
        <v>0</v>
      </c>
      <c r="J15" s="281" t="n">
        <f aca="false">H15+I15</f>
        <v>3</v>
      </c>
      <c r="K15" s="103" t="n">
        <v>0</v>
      </c>
      <c r="L15" s="103" t="n">
        <v>0</v>
      </c>
      <c r="M15" s="282" t="n">
        <f aca="false">K15+L15</f>
        <v>0</v>
      </c>
      <c r="N15" s="103" t="n">
        <v>0</v>
      </c>
    </row>
    <row r="16" customFormat="false" ht="12.75" hidden="false" customHeight="false" outlineLevel="0" collapsed="false">
      <c r="B16" s="283" t="s">
        <v>21</v>
      </c>
      <c r="C16" s="284"/>
      <c r="D16" s="286" t="s">
        <v>28</v>
      </c>
      <c r="E16" s="279" t="n">
        <v>7</v>
      </c>
      <c r="F16" s="101" t="n">
        <v>2</v>
      </c>
      <c r="G16" s="101" t="n">
        <v>0</v>
      </c>
      <c r="H16" s="281" t="n">
        <f aca="false">F16+G16</f>
        <v>2</v>
      </c>
      <c r="I16" s="101" t="n">
        <v>0</v>
      </c>
      <c r="J16" s="281" t="n">
        <f aca="false">H16+I16</f>
        <v>2</v>
      </c>
      <c r="K16" s="103" t="n">
        <v>0</v>
      </c>
      <c r="L16" s="103" t="n">
        <v>0</v>
      </c>
      <c r="M16" s="282" t="n">
        <f aca="false">K16+L16</f>
        <v>0</v>
      </c>
      <c r="N16" s="103" t="n">
        <v>0</v>
      </c>
    </row>
    <row r="17" customFormat="false" ht="12.75" hidden="false" customHeight="false" outlineLevel="0" collapsed="false">
      <c r="B17" s="283" t="s">
        <v>29</v>
      </c>
      <c r="C17" s="285"/>
      <c r="D17" s="286" t="s">
        <v>25</v>
      </c>
      <c r="E17" s="279" t="n">
        <v>6</v>
      </c>
      <c r="F17" s="101" t="n">
        <v>2</v>
      </c>
      <c r="G17" s="101" t="n">
        <v>0</v>
      </c>
      <c r="H17" s="281" t="n">
        <f aca="false">F17+G17</f>
        <v>2</v>
      </c>
      <c r="I17" s="101" t="n">
        <v>0</v>
      </c>
      <c r="J17" s="281" t="n">
        <f aca="false">H17+I17</f>
        <v>2</v>
      </c>
      <c r="K17" s="103" t="n">
        <v>0</v>
      </c>
      <c r="L17" s="103" t="n">
        <v>0</v>
      </c>
      <c r="M17" s="282" t="n">
        <f aca="false">K17+L17</f>
        <v>0</v>
      </c>
      <c r="N17" s="103" t="n">
        <v>0</v>
      </c>
    </row>
    <row r="18" customFormat="false" ht="12.75" hidden="false" customHeight="false" outlineLevel="0" collapsed="false">
      <c r="B18" s="283" t="s">
        <v>18</v>
      </c>
      <c r="C18" s="284"/>
      <c r="D18" s="286" t="s">
        <v>30</v>
      </c>
      <c r="E18" s="279" t="n">
        <v>5</v>
      </c>
      <c r="F18" s="101" t="n">
        <v>1</v>
      </c>
      <c r="G18" s="101" t="n">
        <v>0</v>
      </c>
      <c r="H18" s="281" t="n">
        <f aca="false">F18+G18</f>
        <v>1</v>
      </c>
      <c r="I18" s="101" t="n">
        <v>0</v>
      </c>
      <c r="J18" s="281" t="n">
        <f aca="false">H18+I18</f>
        <v>1</v>
      </c>
      <c r="K18" s="103" t="n">
        <v>0</v>
      </c>
      <c r="L18" s="103" t="n">
        <v>0</v>
      </c>
      <c r="M18" s="282" t="n">
        <f aca="false">K18+L18</f>
        <v>0</v>
      </c>
      <c r="N18" s="103" t="n">
        <v>0</v>
      </c>
    </row>
    <row r="19" customFormat="false" ht="12.75" hidden="false" customHeight="false" outlineLevel="0" collapsed="false">
      <c r="B19" s="283"/>
      <c r="C19" s="284"/>
      <c r="D19" s="286" t="s">
        <v>28</v>
      </c>
      <c r="E19" s="279" t="n">
        <v>4</v>
      </c>
      <c r="F19" s="101" t="n">
        <v>1</v>
      </c>
      <c r="G19" s="101" t="n">
        <v>0</v>
      </c>
      <c r="H19" s="281" t="n">
        <f aca="false">F19+G19</f>
        <v>1</v>
      </c>
      <c r="I19" s="101" t="n">
        <v>0</v>
      </c>
      <c r="J19" s="281" t="n">
        <f aca="false">H19+I19</f>
        <v>1</v>
      </c>
      <c r="K19" s="103" t="n">
        <v>0</v>
      </c>
      <c r="L19" s="103" t="n">
        <v>0</v>
      </c>
      <c r="M19" s="282" t="n">
        <f aca="false">K19+L19</f>
        <v>0</v>
      </c>
      <c r="N19" s="103" t="n">
        <v>0</v>
      </c>
    </row>
    <row r="20" customFormat="false" ht="12.75" hidden="false" customHeight="false" outlineLevel="0" collapsed="false">
      <c r="B20" s="283"/>
      <c r="C20" s="284" t="s">
        <v>18</v>
      </c>
      <c r="D20" s="278"/>
      <c r="E20" s="279" t="n">
        <v>3</v>
      </c>
      <c r="F20" s="101" t="n">
        <v>0</v>
      </c>
      <c r="G20" s="101" t="n">
        <v>0</v>
      </c>
      <c r="H20" s="281" t="n">
        <f aca="false">F20+G20</f>
        <v>0</v>
      </c>
      <c r="I20" s="101" t="n">
        <v>0</v>
      </c>
      <c r="J20" s="281" t="n">
        <f aca="false">H20+I20</f>
        <v>0</v>
      </c>
      <c r="K20" s="103" t="n">
        <v>0</v>
      </c>
      <c r="L20" s="103" t="n">
        <v>0</v>
      </c>
      <c r="M20" s="282" t="n">
        <f aca="false">K20+L20</f>
        <v>0</v>
      </c>
      <c r="N20" s="103" t="n">
        <v>0</v>
      </c>
    </row>
    <row r="21" customFormat="false" ht="12.75" hidden="false" customHeight="false" outlineLevel="0" collapsed="false">
      <c r="B21" s="283"/>
      <c r="C21" s="284"/>
      <c r="D21" s="278"/>
      <c r="E21" s="279" t="n">
        <v>2</v>
      </c>
      <c r="F21" s="101" t="n">
        <v>0</v>
      </c>
      <c r="G21" s="101" t="n">
        <v>5</v>
      </c>
      <c r="H21" s="281" t="n">
        <f aca="false">F21+G21</f>
        <v>5</v>
      </c>
      <c r="I21" s="101" t="n">
        <v>0</v>
      </c>
      <c r="J21" s="281" t="n">
        <f aca="false">H21+I21</f>
        <v>5</v>
      </c>
      <c r="K21" s="103" t="n">
        <v>0</v>
      </c>
      <c r="L21" s="103" t="n">
        <v>0</v>
      </c>
      <c r="M21" s="282" t="n">
        <f aca="false">K21+L21</f>
        <v>0</v>
      </c>
      <c r="N21" s="103" t="n">
        <v>0</v>
      </c>
    </row>
    <row r="22" customFormat="false" ht="12.75" hidden="false" customHeight="false" outlineLevel="0" collapsed="false">
      <c r="B22" s="287"/>
      <c r="C22" s="285"/>
      <c r="D22" s="278"/>
      <c r="E22" s="276" t="n">
        <v>1</v>
      </c>
      <c r="F22" s="101" t="n">
        <v>0</v>
      </c>
      <c r="G22" s="101" t="n">
        <v>3</v>
      </c>
      <c r="H22" s="281" t="n">
        <f aca="false">F22+G22</f>
        <v>3</v>
      </c>
      <c r="I22" s="101" t="n">
        <v>0</v>
      </c>
      <c r="J22" s="281" t="n">
        <f aca="false">H22+I22</f>
        <v>3</v>
      </c>
      <c r="K22" s="103" t="n">
        <v>0</v>
      </c>
      <c r="L22" s="103" t="n">
        <v>0</v>
      </c>
      <c r="M22" s="282" t="n">
        <f aca="false">K22+L22</f>
        <v>0</v>
      </c>
      <c r="N22" s="103" t="n">
        <v>0</v>
      </c>
    </row>
    <row r="23" customFormat="false" ht="15" hidden="false" customHeight="true" outlineLevel="0" collapsed="false">
      <c r="B23" s="279" t="s">
        <v>31</v>
      </c>
      <c r="C23" s="279"/>
      <c r="D23" s="279"/>
      <c r="E23" s="279"/>
      <c r="F23" s="281" t="n">
        <f aca="false">SUM(F10:F22)</f>
        <v>187</v>
      </c>
      <c r="G23" s="281" t="n">
        <f aca="false">SUM(G10:G22)</f>
        <v>8</v>
      </c>
      <c r="H23" s="288" t="n">
        <f aca="false">SUM(H10:H22)</f>
        <v>195</v>
      </c>
      <c r="I23" s="281" t="n">
        <f aca="false">SUM(I10:I22)</f>
        <v>0</v>
      </c>
      <c r="J23" s="288" t="n">
        <f aca="false">SUM(J10:J22)</f>
        <v>195</v>
      </c>
      <c r="K23" s="289" t="n">
        <f aca="false">SUM(K10:K22)</f>
        <v>30</v>
      </c>
      <c r="L23" s="289" t="n">
        <f aca="false">SUM(L10:L22)</f>
        <v>3</v>
      </c>
      <c r="M23" s="281" t="n">
        <f aca="false">SUM(M10:M22)</f>
        <v>33</v>
      </c>
      <c r="N23" s="281" t="n">
        <f aca="false">SUM(N10:N22)</f>
        <v>3</v>
      </c>
    </row>
    <row r="24" customFormat="false" ht="12.75" hidden="false" customHeight="false" outlineLevel="0" collapsed="false">
      <c r="B24" s="283"/>
      <c r="C24" s="283"/>
      <c r="D24" s="290"/>
      <c r="E24" s="287" t="n">
        <v>13</v>
      </c>
      <c r="F24" s="101" t="n">
        <v>252</v>
      </c>
      <c r="G24" s="101" t="n">
        <v>0</v>
      </c>
      <c r="H24" s="281" t="n">
        <f aca="false">F24+G24</f>
        <v>252</v>
      </c>
      <c r="I24" s="101" t="n">
        <v>0</v>
      </c>
      <c r="J24" s="281" t="n">
        <f aca="false">H24+I24</f>
        <v>252</v>
      </c>
      <c r="K24" s="103" t="n">
        <v>47</v>
      </c>
      <c r="L24" s="103" t="n">
        <v>15</v>
      </c>
      <c r="M24" s="291" t="n">
        <f aca="false">K24+L24</f>
        <v>62</v>
      </c>
      <c r="N24" s="103" t="n">
        <v>19</v>
      </c>
    </row>
    <row r="25" customFormat="false" ht="12.75" hidden="false" customHeight="false" outlineLevel="0" collapsed="false">
      <c r="B25" s="283"/>
      <c r="C25" s="283" t="s">
        <v>19</v>
      </c>
      <c r="D25" s="290"/>
      <c r="E25" s="279" t="n">
        <v>12</v>
      </c>
      <c r="F25" s="101" t="n">
        <v>7</v>
      </c>
      <c r="G25" s="101" t="n">
        <v>0</v>
      </c>
      <c r="H25" s="281" t="n">
        <f aca="false">F25+G25</f>
        <v>7</v>
      </c>
      <c r="I25" s="101" t="n">
        <v>0</v>
      </c>
      <c r="J25" s="281" t="n">
        <f aca="false">H25+I25</f>
        <v>7</v>
      </c>
      <c r="K25" s="103" t="n">
        <v>1</v>
      </c>
      <c r="L25" s="103" t="n">
        <v>0</v>
      </c>
      <c r="M25" s="291" t="n">
        <f aca="false">K25+L25</f>
        <v>1</v>
      </c>
      <c r="N25" s="103" t="n">
        <v>0</v>
      </c>
    </row>
    <row r="26" customFormat="false" ht="12.75" hidden="false" customHeight="false" outlineLevel="0" collapsed="false">
      <c r="B26" s="283" t="s">
        <v>29</v>
      </c>
      <c r="C26" s="287"/>
      <c r="D26" s="290"/>
      <c r="E26" s="279" t="n">
        <v>11</v>
      </c>
      <c r="F26" s="101" t="n">
        <v>24</v>
      </c>
      <c r="G26" s="101" t="n">
        <v>0</v>
      </c>
      <c r="H26" s="281" t="n">
        <f aca="false">F26+G26</f>
        <v>24</v>
      </c>
      <c r="I26" s="101" t="n">
        <v>0</v>
      </c>
      <c r="J26" s="281" t="n">
        <f aca="false">H26+I26</f>
        <v>24</v>
      </c>
      <c r="K26" s="103" t="n">
        <v>2</v>
      </c>
      <c r="L26" s="103" t="n">
        <v>0</v>
      </c>
      <c r="M26" s="291" t="n">
        <f aca="false">K26+L26</f>
        <v>2</v>
      </c>
      <c r="N26" s="103" t="n">
        <v>0</v>
      </c>
    </row>
    <row r="27" customFormat="false" ht="12.75" hidden="false" customHeight="false" outlineLevel="0" collapsed="false">
      <c r="B27" s="283" t="s">
        <v>32</v>
      </c>
      <c r="C27" s="283"/>
      <c r="D27" s="290" t="s">
        <v>33</v>
      </c>
      <c r="E27" s="279" t="n">
        <v>10</v>
      </c>
      <c r="F27" s="101" t="n">
        <v>10</v>
      </c>
      <c r="G27" s="101" t="n">
        <v>0</v>
      </c>
      <c r="H27" s="281" t="n">
        <f aca="false">F27+G27</f>
        <v>10</v>
      </c>
      <c r="I27" s="101" t="n">
        <v>0</v>
      </c>
      <c r="J27" s="281" t="n">
        <f aca="false">H27+I27</f>
        <v>10</v>
      </c>
      <c r="K27" s="103" t="n">
        <v>0</v>
      </c>
      <c r="L27" s="103" t="n">
        <v>0</v>
      </c>
      <c r="M27" s="291" t="n">
        <f aca="false">K27+L27</f>
        <v>0</v>
      </c>
      <c r="N27" s="103" t="n">
        <v>0</v>
      </c>
    </row>
    <row r="28" customFormat="false" ht="12.75" hidden="false" customHeight="false" outlineLevel="0" collapsed="false">
      <c r="B28" s="283" t="s">
        <v>19</v>
      </c>
      <c r="C28" s="283"/>
      <c r="D28" s="290" t="s">
        <v>32</v>
      </c>
      <c r="E28" s="279" t="n">
        <v>9</v>
      </c>
      <c r="F28" s="101" t="n">
        <v>11</v>
      </c>
      <c r="G28" s="101" t="n">
        <v>0</v>
      </c>
      <c r="H28" s="281" t="n">
        <f aca="false">F28+G28</f>
        <v>11</v>
      </c>
      <c r="I28" s="101" t="n">
        <v>0</v>
      </c>
      <c r="J28" s="281" t="n">
        <f aca="false">H28+I28</f>
        <v>11</v>
      </c>
      <c r="K28" s="103" t="n">
        <v>0</v>
      </c>
      <c r="L28" s="103" t="n">
        <v>0</v>
      </c>
      <c r="M28" s="291" t="n">
        <f aca="false">K28+L28</f>
        <v>0</v>
      </c>
      <c r="N28" s="103" t="n">
        <v>0</v>
      </c>
    </row>
    <row r="29" customFormat="false" ht="12.75" hidden="false" customHeight="false" outlineLevel="0" collapsed="false">
      <c r="B29" s="283" t="s">
        <v>20</v>
      </c>
      <c r="C29" s="283" t="s">
        <v>26</v>
      </c>
      <c r="D29" s="290" t="s">
        <v>34</v>
      </c>
      <c r="E29" s="279" t="n">
        <v>8</v>
      </c>
      <c r="F29" s="101" t="n">
        <v>4</v>
      </c>
      <c r="G29" s="101" t="n">
        <v>0</v>
      </c>
      <c r="H29" s="281" t="n">
        <f aca="false">F29+G29</f>
        <v>4</v>
      </c>
      <c r="I29" s="101" t="n">
        <v>0</v>
      </c>
      <c r="J29" s="281" t="n">
        <f aca="false">H29+I29</f>
        <v>4</v>
      </c>
      <c r="K29" s="103" t="n">
        <v>0</v>
      </c>
      <c r="L29" s="103" t="n">
        <v>0</v>
      </c>
      <c r="M29" s="291" t="n">
        <f aca="false">K29+L29</f>
        <v>0</v>
      </c>
      <c r="N29" s="103" t="n">
        <v>0</v>
      </c>
    </row>
    <row r="30" customFormat="false" ht="12.75" hidden="false" customHeight="false" outlineLevel="0" collapsed="false">
      <c r="B30" s="283" t="s">
        <v>25</v>
      </c>
      <c r="C30" s="283"/>
      <c r="D30" s="290" t="s">
        <v>25</v>
      </c>
      <c r="E30" s="279" t="n">
        <v>7</v>
      </c>
      <c r="F30" s="101" t="n">
        <v>5</v>
      </c>
      <c r="G30" s="101" t="n">
        <v>0</v>
      </c>
      <c r="H30" s="281" t="n">
        <f aca="false">F30+G30</f>
        <v>5</v>
      </c>
      <c r="I30" s="101" t="n">
        <v>0</v>
      </c>
      <c r="J30" s="281" t="n">
        <f aca="false">H30+I30</f>
        <v>5</v>
      </c>
      <c r="K30" s="103" t="n">
        <v>0</v>
      </c>
      <c r="L30" s="103" t="n">
        <v>0</v>
      </c>
      <c r="M30" s="291" t="n">
        <f aca="false">K30+L30</f>
        <v>0</v>
      </c>
      <c r="N30" s="103" t="n">
        <v>0</v>
      </c>
    </row>
    <row r="31" customFormat="false" ht="12.75" hidden="false" customHeight="false" outlineLevel="0" collapsed="false">
      <c r="B31" s="283" t="s">
        <v>19</v>
      </c>
      <c r="C31" s="283"/>
      <c r="D31" s="290" t="s">
        <v>30</v>
      </c>
      <c r="E31" s="279" t="n">
        <v>6</v>
      </c>
      <c r="F31" s="101" t="n">
        <v>2</v>
      </c>
      <c r="G31" s="101" t="n">
        <v>0</v>
      </c>
      <c r="H31" s="281" t="n">
        <f aca="false">F31+G31</f>
        <v>2</v>
      </c>
      <c r="I31" s="101" t="n">
        <v>0</v>
      </c>
      <c r="J31" s="281" t="n">
        <f aca="false">H31+I31</f>
        <v>2</v>
      </c>
      <c r="K31" s="103" t="n">
        <v>0</v>
      </c>
      <c r="L31" s="103" t="n">
        <v>1</v>
      </c>
      <c r="M31" s="291" t="n">
        <f aca="false">K31+L31</f>
        <v>1</v>
      </c>
      <c r="N31" s="103" t="n">
        <v>1</v>
      </c>
    </row>
    <row r="32" customFormat="false" ht="12.75" hidden="false" customHeight="false" outlineLevel="0" collapsed="false">
      <c r="B32" s="283" t="s">
        <v>30</v>
      </c>
      <c r="C32" s="276"/>
      <c r="D32" s="290"/>
      <c r="E32" s="279" t="n">
        <v>5</v>
      </c>
      <c r="F32" s="101" t="n">
        <v>6</v>
      </c>
      <c r="G32" s="101" t="n">
        <v>0</v>
      </c>
      <c r="H32" s="281" t="n">
        <f aca="false">F32+G32</f>
        <v>6</v>
      </c>
      <c r="I32" s="101" t="n">
        <v>0</v>
      </c>
      <c r="J32" s="281" t="n">
        <f aca="false">H32+I32</f>
        <v>6</v>
      </c>
      <c r="K32" s="103" t="n">
        <v>0</v>
      </c>
      <c r="L32" s="103" t="n">
        <v>0</v>
      </c>
      <c r="M32" s="291" t="n">
        <f aca="false">K32+L32</f>
        <v>0</v>
      </c>
      <c r="N32" s="103" t="n">
        <v>0</v>
      </c>
    </row>
    <row r="33" customFormat="false" ht="12.75" hidden="false" customHeight="false" outlineLevel="0" collapsed="false">
      <c r="B33" s="283"/>
      <c r="C33" s="283"/>
      <c r="D33" s="290"/>
      <c r="E33" s="279" t="n">
        <v>4</v>
      </c>
      <c r="F33" s="101" t="n">
        <v>0</v>
      </c>
      <c r="G33" s="101" t="n">
        <v>0</v>
      </c>
      <c r="H33" s="281" t="n">
        <f aca="false">F33+G33</f>
        <v>0</v>
      </c>
      <c r="I33" s="101" t="n">
        <v>0</v>
      </c>
      <c r="J33" s="281" t="n">
        <f aca="false">H33+I33</f>
        <v>0</v>
      </c>
      <c r="K33" s="103" t="n">
        <v>0</v>
      </c>
      <c r="L33" s="103" t="n">
        <v>0</v>
      </c>
      <c r="M33" s="291" t="n">
        <f aca="false">K33+L33</f>
        <v>0</v>
      </c>
      <c r="N33" s="103" t="n">
        <v>0</v>
      </c>
    </row>
    <row r="34" customFormat="false" ht="12.75" hidden="false" customHeight="false" outlineLevel="0" collapsed="false">
      <c r="B34" s="283"/>
      <c r="C34" s="283" t="s">
        <v>18</v>
      </c>
      <c r="D34" s="290"/>
      <c r="E34" s="279" t="n">
        <v>3</v>
      </c>
      <c r="F34" s="101" t="n">
        <v>0</v>
      </c>
      <c r="G34" s="101" t="n">
        <v>0</v>
      </c>
      <c r="H34" s="281" t="n">
        <f aca="false">F34+G34</f>
        <v>0</v>
      </c>
      <c r="I34" s="101" t="n">
        <v>0</v>
      </c>
      <c r="J34" s="281" t="n">
        <f aca="false">H34+I34</f>
        <v>0</v>
      </c>
      <c r="K34" s="103" t="n">
        <v>0</v>
      </c>
      <c r="L34" s="103" t="n">
        <v>0</v>
      </c>
      <c r="M34" s="291" t="n">
        <f aca="false">K34+L34</f>
        <v>0</v>
      </c>
      <c r="N34" s="103" t="n">
        <v>0</v>
      </c>
    </row>
    <row r="35" customFormat="false" ht="12.75" hidden="false" customHeight="false" outlineLevel="0" collapsed="false">
      <c r="B35" s="283"/>
      <c r="C35" s="283"/>
      <c r="D35" s="290"/>
      <c r="E35" s="279" t="n">
        <v>2</v>
      </c>
      <c r="F35" s="101" t="n">
        <v>0</v>
      </c>
      <c r="G35" s="101" t="n">
        <v>0</v>
      </c>
      <c r="H35" s="281" t="n">
        <f aca="false">F35+G35</f>
        <v>0</v>
      </c>
      <c r="I35" s="101" t="n">
        <v>0</v>
      </c>
      <c r="J35" s="281" t="n">
        <f aca="false">H35+I35</f>
        <v>0</v>
      </c>
      <c r="K35" s="103" t="n">
        <v>0</v>
      </c>
      <c r="L35" s="103" t="n">
        <v>1</v>
      </c>
      <c r="M35" s="291" t="n">
        <f aca="false">K35+L35</f>
        <v>1</v>
      </c>
      <c r="N35" s="103" t="n">
        <v>2</v>
      </c>
    </row>
    <row r="36" customFormat="false" ht="12.75" hidden="false" customHeight="false" outlineLevel="0" collapsed="false">
      <c r="B36" s="287"/>
      <c r="C36" s="287"/>
      <c r="D36" s="290"/>
      <c r="E36" s="276" t="n">
        <v>1</v>
      </c>
      <c r="F36" s="101" t="n">
        <v>0</v>
      </c>
      <c r="G36" s="101" t="n">
        <v>6</v>
      </c>
      <c r="H36" s="281" t="n">
        <f aca="false">F36+G36</f>
        <v>6</v>
      </c>
      <c r="I36" s="101" t="n">
        <v>4</v>
      </c>
      <c r="J36" s="281" t="n">
        <f aca="false">H36+I36</f>
        <v>10</v>
      </c>
      <c r="K36" s="103" t="n">
        <v>0</v>
      </c>
      <c r="L36" s="103" t="n">
        <v>0</v>
      </c>
      <c r="M36" s="291" t="n">
        <f aca="false">K36+L36</f>
        <v>0</v>
      </c>
      <c r="N36" s="103" t="n">
        <v>0</v>
      </c>
    </row>
    <row r="37" customFormat="false" ht="15" hidden="false" customHeight="true" outlineLevel="0" collapsed="false">
      <c r="B37" s="292" t="s">
        <v>35</v>
      </c>
      <c r="C37" s="292"/>
      <c r="D37" s="292"/>
      <c r="E37" s="292"/>
      <c r="F37" s="289" t="n">
        <f aca="false">SUM(F24:F36)</f>
        <v>321</v>
      </c>
      <c r="G37" s="281" t="n">
        <f aca="false">SUM(G24:G36)</f>
        <v>6</v>
      </c>
      <c r="H37" s="293" t="n">
        <f aca="false">SUM(H24:H36)</f>
        <v>327</v>
      </c>
      <c r="I37" s="294" t="n">
        <f aca="false">SUM(I24:I36)</f>
        <v>4</v>
      </c>
      <c r="J37" s="288" t="n">
        <f aca="false">SUM(J24:J36)</f>
        <v>331</v>
      </c>
      <c r="K37" s="289" t="n">
        <f aca="false">SUM(K24:K36)</f>
        <v>50</v>
      </c>
      <c r="L37" s="281" t="n">
        <f aca="false">SUM(L24:L36)</f>
        <v>17</v>
      </c>
      <c r="M37" s="288" t="n">
        <f aca="false">SUM(M24:M36)</f>
        <v>67</v>
      </c>
      <c r="N37" s="289" t="n">
        <f aca="false">SUM(N24:N36)</f>
        <v>22</v>
      </c>
    </row>
    <row r="38" customFormat="false" ht="12.75" hidden="false" customHeight="false" outlineLevel="0" collapsed="false">
      <c r="B38" s="276"/>
      <c r="C38" s="276"/>
      <c r="D38" s="295"/>
      <c r="E38" s="279" t="n">
        <v>13</v>
      </c>
      <c r="F38" s="101" t="n">
        <v>2</v>
      </c>
      <c r="G38" s="101" t="n">
        <v>0</v>
      </c>
      <c r="H38" s="281" t="n">
        <f aca="false">F38+G38</f>
        <v>2</v>
      </c>
      <c r="I38" s="101" t="n">
        <v>0</v>
      </c>
      <c r="J38" s="281" t="n">
        <f aca="false">H38+I38</f>
        <v>2</v>
      </c>
      <c r="K38" s="103" t="n">
        <v>0</v>
      </c>
      <c r="L38" s="103" t="n">
        <v>1</v>
      </c>
      <c r="M38" s="291" t="n">
        <f aca="false">K38+L38</f>
        <v>1</v>
      </c>
      <c r="N38" s="103" t="n">
        <v>1</v>
      </c>
    </row>
    <row r="39" customFormat="false" ht="12.75" hidden="false" customHeight="false" outlineLevel="0" collapsed="false">
      <c r="B39" s="283" t="s">
        <v>18</v>
      </c>
      <c r="C39" s="283" t="s">
        <v>19</v>
      </c>
      <c r="D39" s="290" t="s">
        <v>36</v>
      </c>
      <c r="E39" s="279" t="n">
        <v>12</v>
      </c>
      <c r="F39" s="101" t="n">
        <v>0</v>
      </c>
      <c r="G39" s="101" t="n">
        <v>0</v>
      </c>
      <c r="H39" s="281" t="n">
        <f aca="false">F39+G39</f>
        <v>0</v>
      </c>
      <c r="I39" s="101" t="n">
        <v>0</v>
      </c>
      <c r="J39" s="281" t="n">
        <f aca="false">H39+I39</f>
        <v>0</v>
      </c>
      <c r="K39" s="103" t="n">
        <v>0</v>
      </c>
      <c r="L39" s="103" t="n">
        <v>0</v>
      </c>
      <c r="M39" s="291" t="n">
        <f aca="false">K39+L39</f>
        <v>0</v>
      </c>
      <c r="N39" s="103" t="n">
        <v>0</v>
      </c>
    </row>
    <row r="40" customFormat="false" ht="12.75" hidden="false" customHeight="false" outlineLevel="0" collapsed="false">
      <c r="B40" s="283" t="s">
        <v>22</v>
      </c>
      <c r="C40" s="283"/>
      <c r="D40" s="290" t="s">
        <v>22</v>
      </c>
      <c r="E40" s="279" t="n">
        <v>11</v>
      </c>
      <c r="F40" s="101" t="n">
        <v>0</v>
      </c>
      <c r="G40" s="101" t="n">
        <v>0</v>
      </c>
      <c r="H40" s="281" t="n">
        <f aca="false">F40+G40</f>
        <v>0</v>
      </c>
      <c r="I40" s="101" t="n">
        <v>0</v>
      </c>
      <c r="J40" s="281" t="n">
        <f aca="false">H40+I40</f>
        <v>0</v>
      </c>
      <c r="K40" s="103" t="n">
        <v>0</v>
      </c>
      <c r="L40" s="103" t="n">
        <v>0</v>
      </c>
      <c r="M40" s="291" t="n">
        <f aca="false">K40+L40</f>
        <v>0</v>
      </c>
      <c r="N40" s="103" t="n">
        <v>0</v>
      </c>
    </row>
    <row r="41" customFormat="false" ht="12.75" hidden="false" customHeight="false" outlineLevel="0" collapsed="false">
      <c r="B41" s="283" t="s">
        <v>37</v>
      </c>
      <c r="C41" s="276"/>
      <c r="D41" s="290" t="s">
        <v>20</v>
      </c>
      <c r="E41" s="279" t="n">
        <v>10</v>
      </c>
      <c r="F41" s="101" t="n">
        <v>0</v>
      </c>
      <c r="G41" s="101" t="n">
        <v>0</v>
      </c>
      <c r="H41" s="281" t="n">
        <f aca="false">F41+G41</f>
        <v>0</v>
      </c>
      <c r="I41" s="101" t="n">
        <v>0</v>
      </c>
      <c r="J41" s="281" t="n">
        <f aca="false">H41+I41</f>
        <v>0</v>
      </c>
      <c r="K41" s="103" t="n">
        <v>0</v>
      </c>
      <c r="L41" s="103" t="n">
        <v>0</v>
      </c>
      <c r="M41" s="291" t="n">
        <f aca="false">K41+L41</f>
        <v>0</v>
      </c>
      <c r="N41" s="103" t="n">
        <v>0</v>
      </c>
    </row>
    <row r="42" customFormat="false" ht="12.75" hidden="false" customHeight="false" outlineLevel="0" collapsed="false">
      <c r="B42" s="283" t="s">
        <v>25</v>
      </c>
      <c r="C42" s="283"/>
      <c r="D42" s="290" t="s">
        <v>34</v>
      </c>
      <c r="E42" s="279" t="n">
        <v>9</v>
      </c>
      <c r="F42" s="101" t="n">
        <v>0</v>
      </c>
      <c r="G42" s="101" t="n">
        <v>0</v>
      </c>
      <c r="H42" s="281" t="n">
        <f aca="false">F42+G42</f>
        <v>0</v>
      </c>
      <c r="I42" s="101" t="n">
        <v>0</v>
      </c>
      <c r="J42" s="281" t="n">
        <f aca="false">H42+I42</f>
        <v>0</v>
      </c>
      <c r="K42" s="103" t="n">
        <v>0</v>
      </c>
      <c r="L42" s="103" t="n">
        <v>0</v>
      </c>
      <c r="M42" s="291" t="n">
        <f aca="false">K42+L42</f>
        <v>0</v>
      </c>
      <c r="N42" s="103" t="n">
        <v>0</v>
      </c>
    </row>
    <row r="43" customFormat="false" ht="12.75" hidden="false" customHeight="false" outlineLevel="0" collapsed="false">
      <c r="B43" s="283" t="s">
        <v>23</v>
      </c>
      <c r="C43" s="283" t="s">
        <v>26</v>
      </c>
      <c r="D43" s="290" t="s">
        <v>18</v>
      </c>
      <c r="E43" s="279" t="n">
        <v>8</v>
      </c>
      <c r="F43" s="101" t="n">
        <v>0</v>
      </c>
      <c r="G43" s="101" t="n">
        <v>0</v>
      </c>
      <c r="H43" s="281" t="n">
        <f aca="false">F43+G43</f>
        <v>0</v>
      </c>
      <c r="I43" s="101" t="n">
        <v>0</v>
      </c>
      <c r="J43" s="281" t="n">
        <f aca="false">H43+I43</f>
        <v>0</v>
      </c>
      <c r="K43" s="103" t="n">
        <v>0</v>
      </c>
      <c r="L43" s="103" t="n">
        <v>0</v>
      </c>
      <c r="M43" s="291" t="n">
        <f aca="false">K43+L43</f>
        <v>0</v>
      </c>
      <c r="N43" s="103" t="n">
        <v>0</v>
      </c>
    </row>
    <row r="44" customFormat="false" ht="12.75" hidden="false" customHeight="false" outlineLevel="0" collapsed="false">
      <c r="B44" s="283" t="s">
        <v>25</v>
      </c>
      <c r="C44" s="283"/>
      <c r="D44" s="290" t="s">
        <v>33</v>
      </c>
      <c r="E44" s="279" t="n">
        <v>7</v>
      </c>
      <c r="F44" s="101" t="n">
        <v>0</v>
      </c>
      <c r="G44" s="101" t="n">
        <v>0</v>
      </c>
      <c r="H44" s="281" t="n">
        <f aca="false">F44+G44</f>
        <v>0</v>
      </c>
      <c r="I44" s="101" t="n">
        <v>0</v>
      </c>
      <c r="J44" s="281" t="n">
        <f aca="false">H44+I44</f>
        <v>0</v>
      </c>
      <c r="K44" s="103" t="n">
        <v>0</v>
      </c>
      <c r="L44" s="103" t="n">
        <v>0</v>
      </c>
      <c r="M44" s="291" t="n">
        <f aca="false">K44+L44</f>
        <v>0</v>
      </c>
      <c r="N44" s="103" t="n">
        <v>0</v>
      </c>
    </row>
    <row r="45" customFormat="false" ht="12.75" hidden="false" customHeight="false" outlineLevel="0" collapsed="false">
      <c r="B45" s="283" t="s">
        <v>18</v>
      </c>
      <c r="C45" s="283"/>
      <c r="D45" s="290" t="s">
        <v>27</v>
      </c>
      <c r="E45" s="279" t="n">
        <v>6</v>
      </c>
      <c r="F45" s="101" t="n">
        <v>0</v>
      </c>
      <c r="G45" s="101" t="n">
        <v>0</v>
      </c>
      <c r="H45" s="281" t="n">
        <f aca="false">F45+G45</f>
        <v>0</v>
      </c>
      <c r="I45" s="101" t="n">
        <v>0</v>
      </c>
      <c r="J45" s="281" t="n">
        <f aca="false">H45+I45</f>
        <v>0</v>
      </c>
      <c r="K45" s="103" t="n">
        <v>0</v>
      </c>
      <c r="L45" s="103" t="n">
        <v>0</v>
      </c>
      <c r="M45" s="291" t="n">
        <f aca="false">K45+L45</f>
        <v>0</v>
      </c>
      <c r="N45" s="103" t="n">
        <v>0</v>
      </c>
    </row>
    <row r="46" customFormat="false" ht="12.75" hidden="false" customHeight="false" outlineLevel="0" collapsed="false">
      <c r="B46" s="283" t="s">
        <v>28</v>
      </c>
      <c r="C46" s="276"/>
      <c r="D46" s="290" t="s">
        <v>20</v>
      </c>
      <c r="E46" s="279" t="n">
        <v>5</v>
      </c>
      <c r="F46" s="101" t="n">
        <v>0</v>
      </c>
      <c r="G46" s="101" t="n">
        <v>0</v>
      </c>
      <c r="H46" s="281" t="n">
        <f aca="false">F46+G46</f>
        <v>0</v>
      </c>
      <c r="I46" s="101" t="n">
        <v>0</v>
      </c>
      <c r="J46" s="281" t="n">
        <f aca="false">H46+I46</f>
        <v>0</v>
      </c>
      <c r="K46" s="103" t="n">
        <v>0</v>
      </c>
      <c r="L46" s="103" t="n">
        <v>0</v>
      </c>
      <c r="M46" s="291" t="n">
        <f aca="false">K46+L46</f>
        <v>0</v>
      </c>
      <c r="N46" s="103" t="n">
        <v>0</v>
      </c>
    </row>
    <row r="47" customFormat="false" ht="12.75" hidden="false" customHeight="false" outlineLevel="0" collapsed="false">
      <c r="B47" s="283"/>
      <c r="C47" s="283"/>
      <c r="D47" s="290" t="s">
        <v>29</v>
      </c>
      <c r="E47" s="279" t="n">
        <v>4</v>
      </c>
      <c r="F47" s="101" t="n">
        <v>0</v>
      </c>
      <c r="G47" s="101" t="n">
        <v>0</v>
      </c>
      <c r="H47" s="281" t="n">
        <f aca="false">F47+G47</f>
        <v>0</v>
      </c>
      <c r="I47" s="101" t="n">
        <v>0</v>
      </c>
      <c r="J47" s="281" t="n">
        <f aca="false">H47+I47</f>
        <v>0</v>
      </c>
      <c r="K47" s="103" t="n">
        <v>0</v>
      </c>
      <c r="L47" s="103" t="n">
        <v>0</v>
      </c>
      <c r="M47" s="291" t="n">
        <f aca="false">K47+L47</f>
        <v>0</v>
      </c>
      <c r="N47" s="103" t="n">
        <v>0</v>
      </c>
    </row>
    <row r="48" customFormat="false" ht="12.75" hidden="false" customHeight="false" outlineLevel="0" collapsed="false">
      <c r="B48" s="283"/>
      <c r="C48" s="283" t="s">
        <v>18</v>
      </c>
      <c r="D48" s="290" t="s">
        <v>18</v>
      </c>
      <c r="E48" s="279" t="n">
        <v>3</v>
      </c>
      <c r="F48" s="101" t="n">
        <v>0</v>
      </c>
      <c r="G48" s="101" t="n">
        <v>0</v>
      </c>
      <c r="H48" s="281" t="n">
        <f aca="false">F48+G48</f>
        <v>0</v>
      </c>
      <c r="I48" s="101" t="n">
        <v>0</v>
      </c>
      <c r="J48" s="281" t="n">
        <f aca="false">H48+I48</f>
        <v>0</v>
      </c>
      <c r="K48" s="103" t="n">
        <v>0</v>
      </c>
      <c r="L48" s="103" t="n">
        <v>0</v>
      </c>
      <c r="M48" s="291" t="n">
        <f aca="false">K48+L48</f>
        <v>0</v>
      </c>
      <c r="N48" s="103" t="n">
        <v>0</v>
      </c>
    </row>
    <row r="49" customFormat="false" ht="12.75" hidden="false" customHeight="false" outlineLevel="0" collapsed="false">
      <c r="B49" s="283"/>
      <c r="C49" s="283"/>
      <c r="D49" s="290" t="s">
        <v>23</v>
      </c>
      <c r="E49" s="279" t="n">
        <v>2</v>
      </c>
      <c r="F49" s="101" t="n">
        <v>0</v>
      </c>
      <c r="G49" s="101" t="n">
        <v>0</v>
      </c>
      <c r="H49" s="281" t="n">
        <f aca="false">F49+G49</f>
        <v>0</v>
      </c>
      <c r="I49" s="101" t="n">
        <v>0</v>
      </c>
      <c r="J49" s="281" t="n">
        <f aca="false">H49+I49</f>
        <v>0</v>
      </c>
      <c r="K49" s="103" t="n">
        <v>0</v>
      </c>
      <c r="L49" s="103" t="n">
        <v>0</v>
      </c>
      <c r="M49" s="291" t="n">
        <f aca="false">K49+L49</f>
        <v>0</v>
      </c>
      <c r="N49" s="103" t="n">
        <v>0</v>
      </c>
    </row>
    <row r="50" customFormat="false" ht="12.75" hidden="false" customHeight="false" outlineLevel="0" collapsed="false">
      <c r="B50" s="287"/>
      <c r="C50" s="290"/>
      <c r="D50" s="287"/>
      <c r="E50" s="276" t="n">
        <v>1</v>
      </c>
      <c r="F50" s="101" t="n">
        <v>0</v>
      </c>
      <c r="G50" s="101" t="n">
        <v>0</v>
      </c>
      <c r="H50" s="296" t="n">
        <f aca="false">F50+G50</f>
        <v>0</v>
      </c>
      <c r="I50" s="101" t="n">
        <v>1</v>
      </c>
      <c r="J50" s="296" t="n">
        <f aca="false">H50+I50</f>
        <v>1</v>
      </c>
      <c r="K50" s="103" t="n">
        <v>0</v>
      </c>
      <c r="L50" s="103" t="n">
        <v>0</v>
      </c>
      <c r="M50" s="297" t="n">
        <f aca="false">K50+L50</f>
        <v>0</v>
      </c>
      <c r="N50" s="103" t="n">
        <v>0</v>
      </c>
    </row>
    <row r="51" customFormat="false" ht="15" hidden="false" customHeight="true" outlineLevel="0" collapsed="false">
      <c r="B51" s="279" t="s">
        <v>38</v>
      </c>
      <c r="C51" s="279"/>
      <c r="D51" s="279"/>
      <c r="E51" s="279"/>
      <c r="F51" s="281" t="n">
        <f aca="false">SUM(F38:F50)</f>
        <v>2</v>
      </c>
      <c r="G51" s="281" t="n">
        <f aca="false">SUM(G38:G50)</f>
        <v>0</v>
      </c>
      <c r="H51" s="281" t="n">
        <f aca="false">SUM(H38:H50)</f>
        <v>2</v>
      </c>
      <c r="I51" s="281" t="n">
        <f aca="false">SUM(I38:I50)</f>
        <v>1</v>
      </c>
      <c r="J51" s="281" t="n">
        <f aca="false">SUM(J38:J50)</f>
        <v>3</v>
      </c>
      <c r="K51" s="281" t="n">
        <f aca="false">SUM(K38:K50)</f>
        <v>0</v>
      </c>
      <c r="L51" s="281" t="n">
        <f aca="false">SUM(L38:L50)</f>
        <v>1</v>
      </c>
      <c r="M51" s="281" t="n">
        <f aca="false">SUM(M38:M50)</f>
        <v>1</v>
      </c>
      <c r="N51" s="281" t="n">
        <f aca="false">SUM(N38:N50)</f>
        <v>1</v>
      </c>
    </row>
    <row r="52" customFormat="false" ht="12.75" hidden="false" customHeight="true" outlineLevel="0" collapsed="false">
      <c r="B52" s="279" t="s">
        <v>39</v>
      </c>
      <c r="C52" s="279"/>
      <c r="D52" s="279"/>
      <c r="E52" s="279"/>
      <c r="F52" s="101"/>
      <c r="G52" s="101"/>
      <c r="H52" s="101"/>
      <c r="I52" s="101"/>
      <c r="J52" s="101"/>
      <c r="K52" s="101"/>
      <c r="L52" s="101"/>
      <c r="M52" s="101"/>
      <c r="N52" s="101"/>
    </row>
    <row r="53" customFormat="false" ht="15" hidden="false" customHeight="true" outlineLevel="0" collapsed="false">
      <c r="B53" s="298" t="s">
        <v>40</v>
      </c>
      <c r="C53" s="298"/>
      <c r="D53" s="298"/>
      <c r="E53" s="298"/>
      <c r="F53" s="299" t="n">
        <f aca="false">+F23+F37+F51+F52</f>
        <v>510</v>
      </c>
      <c r="G53" s="299" t="n">
        <f aca="false">+G23+G37+G51+G52</f>
        <v>14</v>
      </c>
      <c r="H53" s="299" t="n">
        <f aca="false">+H23+H37+H51+H52</f>
        <v>524</v>
      </c>
      <c r="I53" s="299" t="n">
        <f aca="false">+I23+I37+I51+I52</f>
        <v>5</v>
      </c>
      <c r="J53" s="299" t="n">
        <f aca="false">+J23+J37+J51+J52</f>
        <v>529</v>
      </c>
      <c r="K53" s="299" t="n">
        <f aca="false">+K23+K37+K51+K52</f>
        <v>80</v>
      </c>
      <c r="L53" s="299" t="n">
        <f aca="false">+L23+L37+L51+L52</f>
        <v>21</v>
      </c>
      <c r="M53" s="299" t="n">
        <f aca="false">+M23+M37+M51+M52</f>
        <v>101</v>
      </c>
      <c r="N53" s="299" t="n">
        <f aca="false">+N23+N37+N51+N52</f>
        <v>26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262" t="s">
        <v>0</v>
      </c>
      <c r="C1" s="263"/>
      <c r="D1" s="263"/>
      <c r="E1" s="263"/>
      <c r="F1" s="263"/>
      <c r="G1" s="264"/>
      <c r="H1" s="264"/>
      <c r="I1" s="265"/>
      <c r="J1" s="57"/>
      <c r="K1" s="57"/>
      <c r="L1" s="57"/>
      <c r="M1" s="57"/>
      <c r="N1" s="57"/>
    </row>
    <row r="2" customFormat="false" ht="15" hidden="false" customHeight="false" outlineLevel="0" collapsed="false">
      <c r="B2" s="266" t="s">
        <v>54</v>
      </c>
      <c r="C2" s="267"/>
      <c r="D2" s="267"/>
      <c r="E2" s="267"/>
      <c r="F2" s="95" t="s">
        <v>76</v>
      </c>
      <c r="G2" s="267"/>
      <c r="H2" s="268"/>
      <c r="I2" s="269"/>
      <c r="J2" s="57"/>
      <c r="K2" s="57"/>
      <c r="L2" s="57"/>
      <c r="M2" s="57"/>
      <c r="N2" s="57"/>
    </row>
    <row r="3" customFormat="false" ht="12.75" hidden="false" customHeight="false" outlineLevel="0" collapsed="false">
      <c r="B3" s="266" t="s">
        <v>42</v>
      </c>
      <c r="C3" s="62" t="s">
        <v>56</v>
      </c>
      <c r="D3" s="62"/>
      <c r="E3" s="62"/>
      <c r="F3" s="62"/>
      <c r="G3" s="62"/>
      <c r="H3" s="62"/>
      <c r="I3" s="62"/>
    </row>
    <row r="4" customFormat="false" ht="12.75" hidden="false" customHeight="false" outlineLevel="0" collapsed="false">
      <c r="B4" s="270" t="s">
        <v>44</v>
      </c>
      <c r="C4" s="271"/>
      <c r="D4" s="65" t="n">
        <v>44926</v>
      </c>
      <c r="E4" s="272"/>
      <c r="F4" s="272"/>
      <c r="G4" s="273"/>
      <c r="H4" s="273"/>
      <c r="I4" s="274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275" t="s">
        <v>6</v>
      </c>
      <c r="C7" s="275"/>
      <c r="D7" s="275"/>
      <c r="E7" s="275"/>
      <c r="F7" s="275" t="s">
        <v>7</v>
      </c>
      <c r="G7" s="275"/>
      <c r="H7" s="275"/>
      <c r="I7" s="275"/>
      <c r="J7" s="275"/>
      <c r="K7" s="275" t="s">
        <v>8</v>
      </c>
      <c r="L7" s="275"/>
      <c r="M7" s="275"/>
      <c r="N7" s="275"/>
    </row>
    <row r="8" customFormat="false" ht="15" hidden="false" customHeight="true" outlineLevel="0" collapsed="false">
      <c r="B8" s="275"/>
      <c r="C8" s="275"/>
      <c r="D8" s="275"/>
      <c r="E8" s="275"/>
      <c r="F8" s="275" t="s">
        <v>9</v>
      </c>
      <c r="G8" s="275"/>
      <c r="H8" s="275"/>
      <c r="I8" s="275" t="s">
        <v>10</v>
      </c>
      <c r="J8" s="275" t="s">
        <v>11</v>
      </c>
      <c r="K8" s="275" t="s">
        <v>12</v>
      </c>
      <c r="L8" s="275" t="s">
        <v>13</v>
      </c>
      <c r="M8" s="275" t="s">
        <v>11</v>
      </c>
      <c r="N8" s="275" t="s">
        <v>14</v>
      </c>
    </row>
    <row r="9" customFormat="false" ht="24" hidden="false" customHeight="false" outlineLevel="0" collapsed="false">
      <c r="B9" s="275"/>
      <c r="C9" s="275"/>
      <c r="D9" s="275"/>
      <c r="E9" s="275"/>
      <c r="F9" s="275" t="s">
        <v>15</v>
      </c>
      <c r="G9" s="275" t="s">
        <v>16</v>
      </c>
      <c r="H9" s="275" t="s">
        <v>17</v>
      </c>
      <c r="I9" s="275"/>
      <c r="J9" s="275"/>
      <c r="K9" s="275"/>
      <c r="L9" s="275"/>
      <c r="M9" s="275"/>
      <c r="N9" s="275"/>
    </row>
    <row r="10" customFormat="false" ht="12.75" hidden="false" customHeight="false" outlineLevel="0" collapsed="false">
      <c r="B10" s="276"/>
      <c r="C10" s="277"/>
      <c r="D10" s="278"/>
      <c r="E10" s="279" t="n">
        <v>13</v>
      </c>
      <c r="F10" s="101" t="n">
        <v>91</v>
      </c>
      <c r="G10" s="101" t="n">
        <v>0</v>
      </c>
      <c r="H10" s="281" t="n">
        <v>91</v>
      </c>
      <c r="I10" s="101" t="n">
        <v>0</v>
      </c>
      <c r="J10" s="281" t="n">
        <v>91</v>
      </c>
      <c r="K10" s="103" t="n">
        <v>37</v>
      </c>
      <c r="L10" s="103" t="n">
        <v>5</v>
      </c>
      <c r="M10" s="282" t="n">
        <v>42</v>
      </c>
      <c r="N10" s="103" t="n">
        <v>10</v>
      </c>
    </row>
    <row r="11" customFormat="false" ht="12.75" hidden="false" customHeight="false" outlineLevel="0" collapsed="false">
      <c r="B11" s="283" t="s">
        <v>18</v>
      </c>
      <c r="C11" s="284" t="s">
        <v>19</v>
      </c>
      <c r="D11" s="278"/>
      <c r="E11" s="279" t="n">
        <v>12</v>
      </c>
      <c r="F11" s="101" t="n">
        <v>0</v>
      </c>
      <c r="G11" s="101" t="n">
        <v>0</v>
      </c>
      <c r="H11" s="281" t="n">
        <v>0</v>
      </c>
      <c r="I11" s="101" t="n">
        <v>0</v>
      </c>
      <c r="J11" s="281" t="n">
        <v>0</v>
      </c>
      <c r="K11" s="103" t="n">
        <v>0</v>
      </c>
      <c r="L11" s="103" t="n">
        <v>0</v>
      </c>
      <c r="M11" s="282" t="n">
        <v>0</v>
      </c>
      <c r="N11" s="103" t="n">
        <v>0</v>
      </c>
    </row>
    <row r="12" customFormat="false" ht="12.75" hidden="false" customHeight="false" outlineLevel="0" collapsed="false">
      <c r="B12" s="283" t="s">
        <v>20</v>
      </c>
      <c r="C12" s="285"/>
      <c r="D12" s="286" t="s">
        <v>21</v>
      </c>
      <c r="E12" s="279" t="n">
        <v>11</v>
      </c>
      <c r="F12" s="101" t="n">
        <v>13</v>
      </c>
      <c r="G12" s="101" t="n">
        <v>0</v>
      </c>
      <c r="H12" s="281" t="n">
        <v>13</v>
      </c>
      <c r="I12" s="101" t="n">
        <v>0</v>
      </c>
      <c r="J12" s="281" t="n">
        <v>13</v>
      </c>
      <c r="K12" s="103" t="n">
        <v>0</v>
      </c>
      <c r="L12" s="103" t="n">
        <v>0</v>
      </c>
      <c r="M12" s="282" t="n">
        <v>0</v>
      </c>
      <c r="N12" s="103" t="n">
        <v>0</v>
      </c>
    </row>
    <row r="13" customFormat="false" ht="12.75" hidden="false" customHeight="false" outlineLevel="0" collapsed="false">
      <c r="B13" s="283" t="s">
        <v>18</v>
      </c>
      <c r="C13" s="284"/>
      <c r="D13" s="286" t="s">
        <v>22</v>
      </c>
      <c r="E13" s="279" t="n">
        <v>10</v>
      </c>
      <c r="F13" s="101" t="n">
        <v>3</v>
      </c>
      <c r="G13" s="101" t="n">
        <v>0</v>
      </c>
      <c r="H13" s="281" t="n">
        <v>3</v>
      </c>
      <c r="I13" s="101" t="n">
        <v>0</v>
      </c>
      <c r="J13" s="281" t="n">
        <v>3</v>
      </c>
      <c r="K13" s="103" t="n">
        <v>0</v>
      </c>
      <c r="L13" s="103" t="n">
        <v>0</v>
      </c>
      <c r="M13" s="282" t="n">
        <v>0</v>
      </c>
      <c r="N13" s="103" t="n">
        <v>0</v>
      </c>
    </row>
    <row r="14" customFormat="false" ht="12.75" hidden="false" customHeight="false" outlineLevel="0" collapsed="false">
      <c r="B14" s="283" t="s">
        <v>23</v>
      </c>
      <c r="C14" s="284"/>
      <c r="D14" s="286" t="s">
        <v>24</v>
      </c>
      <c r="E14" s="279" t="n">
        <v>9</v>
      </c>
      <c r="F14" s="101" t="n">
        <v>8</v>
      </c>
      <c r="G14" s="101" t="n">
        <v>0</v>
      </c>
      <c r="H14" s="281" t="n">
        <v>8</v>
      </c>
      <c r="I14" s="101" t="n">
        <v>0</v>
      </c>
      <c r="J14" s="281" t="n">
        <v>8</v>
      </c>
      <c r="K14" s="103" t="n">
        <v>0</v>
      </c>
      <c r="L14" s="103" t="n">
        <v>0</v>
      </c>
      <c r="M14" s="282" t="n">
        <v>0</v>
      </c>
      <c r="N14" s="103" t="n">
        <v>0</v>
      </c>
    </row>
    <row r="15" customFormat="false" ht="12.75" hidden="false" customHeight="false" outlineLevel="0" collapsed="false">
      <c r="B15" s="283" t="s">
        <v>25</v>
      </c>
      <c r="C15" s="284" t="s">
        <v>26</v>
      </c>
      <c r="D15" s="286" t="s">
        <v>27</v>
      </c>
      <c r="E15" s="279" t="n">
        <v>8</v>
      </c>
      <c r="F15" s="101" t="n">
        <v>5</v>
      </c>
      <c r="G15" s="101" t="n">
        <v>0</v>
      </c>
      <c r="H15" s="281" t="n">
        <v>5</v>
      </c>
      <c r="I15" s="101" t="n">
        <v>0</v>
      </c>
      <c r="J15" s="281" t="n">
        <v>5</v>
      </c>
      <c r="K15" s="103" t="n">
        <v>0</v>
      </c>
      <c r="L15" s="103" t="n">
        <v>0</v>
      </c>
      <c r="M15" s="282" t="n">
        <v>0</v>
      </c>
      <c r="N15" s="103" t="n">
        <v>0</v>
      </c>
    </row>
    <row r="16" customFormat="false" ht="12.75" hidden="false" customHeight="false" outlineLevel="0" collapsed="false">
      <c r="B16" s="283" t="s">
        <v>21</v>
      </c>
      <c r="C16" s="284"/>
      <c r="D16" s="286" t="s">
        <v>28</v>
      </c>
      <c r="E16" s="279" t="n">
        <v>7</v>
      </c>
      <c r="F16" s="101" t="n">
        <v>1</v>
      </c>
      <c r="G16" s="101" t="n">
        <v>0</v>
      </c>
      <c r="H16" s="281" t="n">
        <v>1</v>
      </c>
      <c r="I16" s="101" t="n">
        <v>0</v>
      </c>
      <c r="J16" s="281" t="n">
        <v>1</v>
      </c>
      <c r="K16" s="103" t="n">
        <v>0</v>
      </c>
      <c r="L16" s="103" t="n">
        <v>0</v>
      </c>
      <c r="M16" s="282" t="n">
        <v>0</v>
      </c>
      <c r="N16" s="103" t="n">
        <v>0</v>
      </c>
    </row>
    <row r="17" customFormat="false" ht="12.75" hidden="false" customHeight="false" outlineLevel="0" collapsed="false">
      <c r="B17" s="283" t="s">
        <v>29</v>
      </c>
      <c r="C17" s="285"/>
      <c r="D17" s="286" t="s">
        <v>25</v>
      </c>
      <c r="E17" s="279" t="n">
        <v>6</v>
      </c>
      <c r="F17" s="101" t="n">
        <v>2</v>
      </c>
      <c r="G17" s="101" t="n">
        <v>0</v>
      </c>
      <c r="H17" s="281" t="n">
        <v>2</v>
      </c>
      <c r="I17" s="101" t="n">
        <v>0</v>
      </c>
      <c r="J17" s="281" t="n">
        <v>2</v>
      </c>
      <c r="K17" s="103" t="n">
        <v>0</v>
      </c>
      <c r="L17" s="103" t="n">
        <v>0</v>
      </c>
      <c r="M17" s="282" t="n">
        <v>0</v>
      </c>
      <c r="N17" s="103" t="n">
        <v>0</v>
      </c>
    </row>
    <row r="18" customFormat="false" ht="12.75" hidden="false" customHeight="false" outlineLevel="0" collapsed="false">
      <c r="B18" s="283" t="s">
        <v>18</v>
      </c>
      <c r="C18" s="284"/>
      <c r="D18" s="286" t="s">
        <v>30</v>
      </c>
      <c r="E18" s="279" t="n">
        <v>5</v>
      </c>
      <c r="F18" s="101" t="n">
        <v>1</v>
      </c>
      <c r="G18" s="101" t="n">
        <v>0</v>
      </c>
      <c r="H18" s="281" t="n">
        <v>1</v>
      </c>
      <c r="I18" s="101" t="n">
        <v>0</v>
      </c>
      <c r="J18" s="281" t="n">
        <v>1</v>
      </c>
      <c r="K18" s="103" t="n">
        <v>0</v>
      </c>
      <c r="L18" s="103" t="n">
        <v>0</v>
      </c>
      <c r="M18" s="282" t="n">
        <v>0</v>
      </c>
      <c r="N18" s="103" t="n">
        <v>0</v>
      </c>
    </row>
    <row r="19" customFormat="false" ht="12.75" hidden="false" customHeight="false" outlineLevel="0" collapsed="false">
      <c r="B19" s="283"/>
      <c r="C19" s="284"/>
      <c r="D19" s="286" t="s">
        <v>28</v>
      </c>
      <c r="E19" s="279" t="n">
        <v>4</v>
      </c>
      <c r="F19" s="101" t="n">
        <v>2</v>
      </c>
      <c r="G19" s="101" t="n">
        <v>0</v>
      </c>
      <c r="H19" s="281" t="n">
        <v>2</v>
      </c>
      <c r="I19" s="101" t="n">
        <v>0</v>
      </c>
      <c r="J19" s="281" t="n">
        <v>2</v>
      </c>
      <c r="K19" s="103" t="n">
        <v>0</v>
      </c>
      <c r="L19" s="103" t="n">
        <v>0</v>
      </c>
      <c r="M19" s="282" t="n">
        <v>0</v>
      </c>
      <c r="N19" s="103" t="n">
        <v>0</v>
      </c>
    </row>
    <row r="20" customFormat="false" ht="12.75" hidden="false" customHeight="false" outlineLevel="0" collapsed="false">
      <c r="B20" s="283"/>
      <c r="C20" s="284" t="s">
        <v>18</v>
      </c>
      <c r="D20" s="278"/>
      <c r="E20" s="279" t="n">
        <v>3</v>
      </c>
      <c r="F20" s="101" t="n">
        <v>0</v>
      </c>
      <c r="G20" s="101" t="n">
        <v>1</v>
      </c>
      <c r="H20" s="281" t="n">
        <v>1</v>
      </c>
      <c r="I20" s="101" t="n">
        <v>0</v>
      </c>
      <c r="J20" s="281" t="n">
        <v>1</v>
      </c>
      <c r="K20" s="103" t="n">
        <v>0</v>
      </c>
      <c r="L20" s="103" t="n">
        <v>0</v>
      </c>
      <c r="M20" s="282" t="n">
        <v>0</v>
      </c>
      <c r="N20" s="103" t="n">
        <v>0</v>
      </c>
    </row>
    <row r="21" customFormat="false" ht="12.75" hidden="false" customHeight="false" outlineLevel="0" collapsed="false">
      <c r="B21" s="283"/>
      <c r="C21" s="284"/>
      <c r="D21" s="278"/>
      <c r="E21" s="279" t="n">
        <v>2</v>
      </c>
      <c r="F21" s="101" t="n">
        <v>0</v>
      </c>
      <c r="G21" s="101" t="n">
        <v>8</v>
      </c>
      <c r="H21" s="281" t="n">
        <v>8</v>
      </c>
      <c r="I21" s="101" t="n">
        <v>0</v>
      </c>
      <c r="J21" s="281" t="n">
        <v>8</v>
      </c>
      <c r="K21" s="103" t="n">
        <v>0</v>
      </c>
      <c r="L21" s="103" t="n">
        <v>0</v>
      </c>
      <c r="M21" s="282" t="n">
        <v>0</v>
      </c>
      <c r="N21" s="103" t="n">
        <v>0</v>
      </c>
    </row>
    <row r="22" customFormat="false" ht="12.75" hidden="false" customHeight="false" outlineLevel="0" collapsed="false">
      <c r="B22" s="287"/>
      <c r="C22" s="285"/>
      <c r="D22" s="278"/>
      <c r="E22" s="276" t="n">
        <v>1</v>
      </c>
      <c r="F22" s="101" t="n">
        <v>0</v>
      </c>
      <c r="G22" s="101" t="n">
        <v>7</v>
      </c>
      <c r="H22" s="281" t="n">
        <v>7</v>
      </c>
      <c r="I22" s="101" t="n">
        <v>0</v>
      </c>
      <c r="J22" s="281" t="n">
        <v>7</v>
      </c>
      <c r="K22" s="103" t="n">
        <v>0</v>
      </c>
      <c r="L22" s="103" t="n">
        <v>0</v>
      </c>
      <c r="M22" s="282" t="n">
        <v>0</v>
      </c>
      <c r="N22" s="103" t="n">
        <v>0</v>
      </c>
    </row>
    <row r="23" customFormat="false" ht="15" hidden="false" customHeight="true" outlineLevel="0" collapsed="false">
      <c r="B23" s="279" t="s">
        <v>31</v>
      </c>
      <c r="C23" s="279"/>
      <c r="D23" s="279"/>
      <c r="E23" s="279"/>
      <c r="F23" s="281" t="n">
        <v>126</v>
      </c>
      <c r="G23" s="281" t="n">
        <v>16</v>
      </c>
      <c r="H23" s="288" t="n">
        <v>142</v>
      </c>
      <c r="I23" s="281" t="n">
        <v>0</v>
      </c>
      <c r="J23" s="288" t="n">
        <v>142</v>
      </c>
      <c r="K23" s="289" t="n">
        <v>37</v>
      </c>
      <c r="L23" s="289" t="n">
        <v>5</v>
      </c>
      <c r="M23" s="281" t="n">
        <v>42</v>
      </c>
      <c r="N23" s="281" t="n">
        <v>10</v>
      </c>
    </row>
    <row r="24" customFormat="false" ht="12.75" hidden="false" customHeight="false" outlineLevel="0" collapsed="false">
      <c r="B24" s="283"/>
      <c r="C24" s="283"/>
      <c r="D24" s="290"/>
      <c r="E24" s="287" t="n">
        <v>13</v>
      </c>
      <c r="F24" s="101" t="n">
        <v>211</v>
      </c>
      <c r="G24" s="101" t="n">
        <v>0</v>
      </c>
      <c r="H24" s="281" t="n">
        <v>211</v>
      </c>
      <c r="I24" s="101" t="n">
        <v>0</v>
      </c>
      <c r="J24" s="281" t="n">
        <v>211</v>
      </c>
      <c r="K24" s="103" t="n">
        <v>41</v>
      </c>
      <c r="L24" s="103" t="n">
        <v>14</v>
      </c>
      <c r="M24" s="291" t="n">
        <v>55</v>
      </c>
      <c r="N24" s="103" t="n">
        <v>18</v>
      </c>
    </row>
    <row r="25" customFormat="false" ht="12.75" hidden="false" customHeight="false" outlineLevel="0" collapsed="false">
      <c r="B25" s="283"/>
      <c r="C25" s="283" t="s">
        <v>19</v>
      </c>
      <c r="D25" s="290"/>
      <c r="E25" s="279" t="n">
        <v>12</v>
      </c>
      <c r="F25" s="101" t="n">
        <v>2</v>
      </c>
      <c r="G25" s="101" t="n">
        <v>0</v>
      </c>
      <c r="H25" s="281" t="n">
        <v>2</v>
      </c>
      <c r="I25" s="101" t="n">
        <v>0</v>
      </c>
      <c r="J25" s="281" t="n">
        <v>2</v>
      </c>
      <c r="K25" s="103" t="n">
        <v>0</v>
      </c>
      <c r="L25" s="103" t="n">
        <v>0</v>
      </c>
      <c r="M25" s="291" t="n">
        <v>0</v>
      </c>
      <c r="N25" s="103" t="n">
        <v>0</v>
      </c>
    </row>
    <row r="26" customFormat="false" ht="12.75" hidden="false" customHeight="false" outlineLevel="0" collapsed="false">
      <c r="B26" s="283" t="s">
        <v>29</v>
      </c>
      <c r="C26" s="287"/>
      <c r="D26" s="290"/>
      <c r="E26" s="279" t="n">
        <v>11</v>
      </c>
      <c r="F26" s="101" t="n">
        <v>7</v>
      </c>
      <c r="G26" s="101" t="n">
        <v>0</v>
      </c>
      <c r="H26" s="281" t="n">
        <v>7</v>
      </c>
      <c r="I26" s="101" t="n">
        <v>0</v>
      </c>
      <c r="J26" s="281" t="n">
        <v>7</v>
      </c>
      <c r="K26" s="103" t="n">
        <v>0</v>
      </c>
      <c r="L26" s="103" t="n">
        <v>0</v>
      </c>
      <c r="M26" s="291" t="n">
        <v>0</v>
      </c>
      <c r="N26" s="103" t="n">
        <v>0</v>
      </c>
    </row>
    <row r="27" customFormat="false" ht="12.75" hidden="false" customHeight="false" outlineLevel="0" collapsed="false">
      <c r="B27" s="283" t="s">
        <v>32</v>
      </c>
      <c r="C27" s="283"/>
      <c r="D27" s="290" t="s">
        <v>33</v>
      </c>
      <c r="E27" s="279" t="n">
        <v>10</v>
      </c>
      <c r="F27" s="101" t="n">
        <v>3</v>
      </c>
      <c r="G27" s="101" t="n">
        <v>0</v>
      </c>
      <c r="H27" s="281" t="n">
        <v>3</v>
      </c>
      <c r="I27" s="101" t="n">
        <v>0</v>
      </c>
      <c r="J27" s="281" t="n">
        <v>3</v>
      </c>
      <c r="K27" s="103" t="n">
        <v>0</v>
      </c>
      <c r="L27" s="103" t="n">
        <v>1</v>
      </c>
      <c r="M27" s="291" t="n">
        <v>1</v>
      </c>
      <c r="N27" s="103" t="n">
        <v>2</v>
      </c>
    </row>
    <row r="28" customFormat="false" ht="12.75" hidden="false" customHeight="false" outlineLevel="0" collapsed="false">
      <c r="B28" s="283" t="s">
        <v>19</v>
      </c>
      <c r="C28" s="283"/>
      <c r="D28" s="290" t="s">
        <v>32</v>
      </c>
      <c r="E28" s="279" t="n">
        <v>9</v>
      </c>
      <c r="F28" s="101" t="n">
        <v>12</v>
      </c>
      <c r="G28" s="101" t="n">
        <v>0</v>
      </c>
      <c r="H28" s="281" t="n">
        <v>12</v>
      </c>
      <c r="I28" s="101" t="n">
        <v>0</v>
      </c>
      <c r="J28" s="281" t="n">
        <v>12</v>
      </c>
      <c r="K28" s="103" t="n">
        <v>0</v>
      </c>
      <c r="L28" s="103" t="n">
        <v>0</v>
      </c>
      <c r="M28" s="291" t="n">
        <v>0</v>
      </c>
      <c r="N28" s="103" t="n">
        <v>0</v>
      </c>
    </row>
    <row r="29" customFormat="false" ht="12.75" hidden="false" customHeight="false" outlineLevel="0" collapsed="false">
      <c r="B29" s="283" t="s">
        <v>20</v>
      </c>
      <c r="C29" s="283" t="s">
        <v>26</v>
      </c>
      <c r="D29" s="290" t="s">
        <v>34</v>
      </c>
      <c r="E29" s="279" t="n">
        <v>8</v>
      </c>
      <c r="F29" s="101" t="n">
        <v>6</v>
      </c>
      <c r="G29" s="101" t="n">
        <v>0</v>
      </c>
      <c r="H29" s="281" t="n">
        <v>6</v>
      </c>
      <c r="I29" s="101" t="n">
        <v>0</v>
      </c>
      <c r="J29" s="281" t="n">
        <v>6</v>
      </c>
      <c r="K29" s="103" t="n">
        <v>0</v>
      </c>
      <c r="L29" s="103" t="n">
        <v>0</v>
      </c>
      <c r="M29" s="291" t="n">
        <v>0</v>
      </c>
      <c r="N29" s="103" t="n">
        <v>0</v>
      </c>
    </row>
    <row r="30" customFormat="false" ht="12.75" hidden="false" customHeight="false" outlineLevel="0" collapsed="false">
      <c r="B30" s="283" t="s">
        <v>25</v>
      </c>
      <c r="C30" s="283"/>
      <c r="D30" s="290" t="s">
        <v>25</v>
      </c>
      <c r="E30" s="279" t="n">
        <v>7</v>
      </c>
      <c r="F30" s="101" t="n">
        <v>0</v>
      </c>
      <c r="G30" s="101" t="n">
        <v>0</v>
      </c>
      <c r="H30" s="281" t="n">
        <v>0</v>
      </c>
      <c r="I30" s="101" t="n">
        <v>0</v>
      </c>
      <c r="J30" s="281" t="n">
        <v>0</v>
      </c>
      <c r="K30" s="103" t="n">
        <v>0</v>
      </c>
      <c r="L30" s="103" t="n">
        <v>0</v>
      </c>
      <c r="M30" s="291" t="n">
        <v>0</v>
      </c>
      <c r="N30" s="103" t="n">
        <v>0</v>
      </c>
    </row>
    <row r="31" customFormat="false" ht="12.75" hidden="false" customHeight="false" outlineLevel="0" collapsed="false">
      <c r="B31" s="283" t="s">
        <v>19</v>
      </c>
      <c r="C31" s="283"/>
      <c r="D31" s="290" t="s">
        <v>30</v>
      </c>
      <c r="E31" s="279" t="n">
        <v>6</v>
      </c>
      <c r="F31" s="101" t="n">
        <v>1</v>
      </c>
      <c r="G31" s="101" t="n">
        <v>0</v>
      </c>
      <c r="H31" s="281" t="n">
        <v>1</v>
      </c>
      <c r="I31" s="101" t="n">
        <v>0</v>
      </c>
      <c r="J31" s="281" t="n">
        <v>1</v>
      </c>
      <c r="K31" s="103" t="n">
        <v>0</v>
      </c>
      <c r="L31" s="103" t="n">
        <v>0</v>
      </c>
      <c r="M31" s="291" t="n">
        <v>0</v>
      </c>
      <c r="N31" s="103" t="n">
        <v>0</v>
      </c>
    </row>
    <row r="32" customFormat="false" ht="12.75" hidden="false" customHeight="false" outlineLevel="0" collapsed="false">
      <c r="B32" s="283" t="s">
        <v>30</v>
      </c>
      <c r="C32" s="276"/>
      <c r="D32" s="290"/>
      <c r="E32" s="279" t="n">
        <v>5</v>
      </c>
      <c r="F32" s="101" t="n">
        <v>3</v>
      </c>
      <c r="G32" s="101" t="n">
        <v>0</v>
      </c>
      <c r="H32" s="281" t="n">
        <v>3</v>
      </c>
      <c r="I32" s="101" t="n">
        <v>0</v>
      </c>
      <c r="J32" s="281" t="n">
        <v>3</v>
      </c>
      <c r="K32" s="103" t="n">
        <v>0</v>
      </c>
      <c r="L32" s="103" t="n">
        <v>0</v>
      </c>
      <c r="M32" s="291" t="n">
        <v>0</v>
      </c>
      <c r="N32" s="103" t="n">
        <v>0</v>
      </c>
    </row>
    <row r="33" customFormat="false" ht="12.75" hidden="false" customHeight="false" outlineLevel="0" collapsed="false">
      <c r="B33" s="283"/>
      <c r="C33" s="283"/>
      <c r="D33" s="290"/>
      <c r="E33" s="279" t="n">
        <v>4</v>
      </c>
      <c r="F33" s="101" t="n">
        <v>0</v>
      </c>
      <c r="G33" s="101" t="n">
        <v>0</v>
      </c>
      <c r="H33" s="281" t="n">
        <v>0</v>
      </c>
      <c r="I33" s="101" t="n">
        <v>0</v>
      </c>
      <c r="J33" s="281" t="n">
        <v>0</v>
      </c>
      <c r="K33" s="103" t="n">
        <v>0</v>
      </c>
      <c r="L33" s="103" t="n">
        <v>0</v>
      </c>
      <c r="M33" s="291" t="n">
        <v>0</v>
      </c>
      <c r="N33" s="103" t="n">
        <v>0</v>
      </c>
    </row>
    <row r="34" customFormat="false" ht="12.75" hidden="false" customHeight="false" outlineLevel="0" collapsed="false">
      <c r="B34" s="283"/>
      <c r="C34" s="283" t="s">
        <v>18</v>
      </c>
      <c r="D34" s="290"/>
      <c r="E34" s="279" t="n">
        <v>3</v>
      </c>
      <c r="F34" s="101" t="n">
        <v>0</v>
      </c>
      <c r="G34" s="101" t="n">
        <v>1</v>
      </c>
      <c r="H34" s="281" t="n">
        <v>1</v>
      </c>
      <c r="I34" s="101" t="n">
        <v>0</v>
      </c>
      <c r="J34" s="281" t="n">
        <v>1</v>
      </c>
      <c r="K34" s="103" t="n">
        <v>0</v>
      </c>
      <c r="L34" s="103" t="n">
        <v>0</v>
      </c>
      <c r="M34" s="291" t="n">
        <v>0</v>
      </c>
      <c r="N34" s="103" t="n">
        <v>0</v>
      </c>
    </row>
    <row r="35" customFormat="false" ht="12.75" hidden="false" customHeight="false" outlineLevel="0" collapsed="false">
      <c r="B35" s="283"/>
      <c r="C35" s="283"/>
      <c r="D35" s="290"/>
      <c r="E35" s="279" t="n">
        <v>2</v>
      </c>
      <c r="F35" s="101" t="n">
        <v>0</v>
      </c>
      <c r="G35" s="101" t="n">
        <v>10</v>
      </c>
      <c r="H35" s="281" t="n">
        <v>10</v>
      </c>
      <c r="I35" s="101" t="n">
        <v>0</v>
      </c>
      <c r="J35" s="281" t="n">
        <v>10</v>
      </c>
      <c r="K35" s="103" t="n">
        <v>0</v>
      </c>
      <c r="L35" s="103" t="n">
        <v>0</v>
      </c>
      <c r="M35" s="291" t="n">
        <v>0</v>
      </c>
      <c r="N35" s="103" t="n">
        <v>0</v>
      </c>
    </row>
    <row r="36" customFormat="false" ht="12.75" hidden="false" customHeight="false" outlineLevel="0" collapsed="false">
      <c r="B36" s="287"/>
      <c r="C36" s="287"/>
      <c r="D36" s="290"/>
      <c r="E36" s="276" t="n">
        <v>1</v>
      </c>
      <c r="F36" s="101" t="n">
        <v>0</v>
      </c>
      <c r="G36" s="101" t="n">
        <v>18</v>
      </c>
      <c r="H36" s="281" t="n">
        <v>18</v>
      </c>
      <c r="I36" s="101" t="n">
        <v>0</v>
      </c>
      <c r="J36" s="281" t="n">
        <v>18</v>
      </c>
      <c r="K36" s="103" t="n">
        <v>0</v>
      </c>
      <c r="L36" s="103" t="n">
        <v>0</v>
      </c>
      <c r="M36" s="291" t="n">
        <v>0</v>
      </c>
      <c r="N36" s="103" t="n">
        <v>0</v>
      </c>
    </row>
    <row r="37" customFormat="false" ht="15" hidden="false" customHeight="true" outlineLevel="0" collapsed="false">
      <c r="B37" s="292" t="s">
        <v>35</v>
      </c>
      <c r="C37" s="292"/>
      <c r="D37" s="292"/>
      <c r="E37" s="292"/>
      <c r="F37" s="289" t="n">
        <v>245</v>
      </c>
      <c r="G37" s="281" t="n">
        <v>29</v>
      </c>
      <c r="H37" s="293" t="n">
        <v>274</v>
      </c>
      <c r="I37" s="294" t="n">
        <v>0</v>
      </c>
      <c r="J37" s="288" t="n">
        <v>274</v>
      </c>
      <c r="K37" s="289" t="n">
        <v>41</v>
      </c>
      <c r="L37" s="281" t="n">
        <v>15</v>
      </c>
      <c r="M37" s="288" t="n">
        <v>56</v>
      </c>
      <c r="N37" s="289" t="n">
        <v>20</v>
      </c>
    </row>
    <row r="38" customFormat="false" ht="12.75" hidden="false" customHeight="false" outlineLevel="0" collapsed="false">
      <c r="B38" s="276"/>
      <c r="C38" s="276"/>
      <c r="D38" s="295"/>
      <c r="E38" s="279" t="n">
        <v>13</v>
      </c>
      <c r="F38" s="101" t="n">
        <v>0</v>
      </c>
      <c r="G38" s="101" t="n">
        <v>0</v>
      </c>
      <c r="H38" s="281" t="n">
        <v>0</v>
      </c>
      <c r="I38" s="101" t="n">
        <v>0</v>
      </c>
      <c r="J38" s="281" t="n">
        <v>0</v>
      </c>
      <c r="K38" s="103" t="n">
        <v>0</v>
      </c>
      <c r="L38" s="103" t="n">
        <v>0</v>
      </c>
      <c r="M38" s="291" t="n">
        <v>0</v>
      </c>
      <c r="N38" s="103" t="n">
        <v>0</v>
      </c>
    </row>
    <row r="39" customFormat="false" ht="12.75" hidden="false" customHeight="false" outlineLevel="0" collapsed="false">
      <c r="B39" s="283" t="s">
        <v>18</v>
      </c>
      <c r="C39" s="283" t="s">
        <v>19</v>
      </c>
      <c r="D39" s="290" t="s">
        <v>36</v>
      </c>
      <c r="E39" s="279" t="n">
        <v>12</v>
      </c>
      <c r="F39" s="101" t="n">
        <v>0</v>
      </c>
      <c r="G39" s="101" t="n">
        <v>0</v>
      </c>
      <c r="H39" s="281" t="n">
        <v>0</v>
      </c>
      <c r="I39" s="101" t="n">
        <v>0</v>
      </c>
      <c r="J39" s="281" t="n">
        <v>0</v>
      </c>
      <c r="K39" s="103" t="n">
        <v>0</v>
      </c>
      <c r="L39" s="103" t="n">
        <v>0</v>
      </c>
      <c r="M39" s="291" t="n">
        <v>0</v>
      </c>
      <c r="N39" s="103" t="n">
        <v>0</v>
      </c>
    </row>
    <row r="40" customFormat="false" ht="12.75" hidden="false" customHeight="false" outlineLevel="0" collapsed="false">
      <c r="B40" s="283" t="s">
        <v>22</v>
      </c>
      <c r="C40" s="283"/>
      <c r="D40" s="290" t="s">
        <v>22</v>
      </c>
      <c r="E40" s="279" t="n">
        <v>11</v>
      </c>
      <c r="F40" s="101" t="n">
        <v>0</v>
      </c>
      <c r="G40" s="101" t="n">
        <v>0</v>
      </c>
      <c r="H40" s="281" t="n">
        <v>0</v>
      </c>
      <c r="I40" s="101" t="n">
        <v>0</v>
      </c>
      <c r="J40" s="281" t="n">
        <v>0</v>
      </c>
      <c r="K40" s="103" t="n">
        <v>0</v>
      </c>
      <c r="L40" s="103" t="n">
        <v>0</v>
      </c>
      <c r="M40" s="291" t="n">
        <v>0</v>
      </c>
      <c r="N40" s="103" t="n">
        <v>0</v>
      </c>
    </row>
    <row r="41" customFormat="false" ht="12.75" hidden="false" customHeight="false" outlineLevel="0" collapsed="false">
      <c r="B41" s="283" t="s">
        <v>37</v>
      </c>
      <c r="C41" s="276"/>
      <c r="D41" s="290" t="s">
        <v>20</v>
      </c>
      <c r="E41" s="279" t="n">
        <v>10</v>
      </c>
      <c r="F41" s="101" t="n">
        <v>0</v>
      </c>
      <c r="G41" s="101" t="n">
        <v>0</v>
      </c>
      <c r="H41" s="281" t="n">
        <v>0</v>
      </c>
      <c r="I41" s="101" t="n">
        <v>0</v>
      </c>
      <c r="J41" s="281" t="n">
        <v>0</v>
      </c>
      <c r="K41" s="103" t="n">
        <v>0</v>
      </c>
      <c r="L41" s="103" t="n">
        <v>0</v>
      </c>
      <c r="M41" s="291" t="n">
        <v>0</v>
      </c>
      <c r="N41" s="103" t="n">
        <v>0</v>
      </c>
    </row>
    <row r="42" customFormat="false" ht="12.75" hidden="false" customHeight="false" outlineLevel="0" collapsed="false">
      <c r="B42" s="283" t="s">
        <v>25</v>
      </c>
      <c r="C42" s="283"/>
      <c r="D42" s="290" t="s">
        <v>34</v>
      </c>
      <c r="E42" s="279" t="n">
        <v>9</v>
      </c>
      <c r="F42" s="101" t="n">
        <v>0</v>
      </c>
      <c r="G42" s="101" t="n">
        <v>0</v>
      </c>
      <c r="H42" s="281" t="n">
        <v>0</v>
      </c>
      <c r="I42" s="101" t="n">
        <v>0</v>
      </c>
      <c r="J42" s="281" t="n">
        <v>0</v>
      </c>
      <c r="K42" s="103" t="n">
        <v>0</v>
      </c>
      <c r="L42" s="103" t="n">
        <v>0</v>
      </c>
      <c r="M42" s="291" t="n">
        <v>0</v>
      </c>
      <c r="N42" s="103" t="n">
        <v>0</v>
      </c>
    </row>
    <row r="43" customFormat="false" ht="12.75" hidden="false" customHeight="false" outlineLevel="0" collapsed="false">
      <c r="B43" s="283" t="s">
        <v>23</v>
      </c>
      <c r="C43" s="283" t="s">
        <v>26</v>
      </c>
      <c r="D43" s="290" t="s">
        <v>18</v>
      </c>
      <c r="E43" s="279" t="n">
        <v>8</v>
      </c>
      <c r="F43" s="101" t="n">
        <v>0</v>
      </c>
      <c r="G43" s="101" t="n">
        <v>0</v>
      </c>
      <c r="H43" s="281" t="n">
        <v>0</v>
      </c>
      <c r="I43" s="101" t="n">
        <v>0</v>
      </c>
      <c r="J43" s="281" t="n">
        <v>0</v>
      </c>
      <c r="K43" s="103" t="n">
        <v>0</v>
      </c>
      <c r="L43" s="103" t="n">
        <v>0</v>
      </c>
      <c r="M43" s="291" t="n">
        <v>0</v>
      </c>
      <c r="N43" s="103" t="n">
        <v>0</v>
      </c>
    </row>
    <row r="44" customFormat="false" ht="12.75" hidden="false" customHeight="false" outlineLevel="0" collapsed="false">
      <c r="B44" s="283" t="s">
        <v>25</v>
      </c>
      <c r="C44" s="283"/>
      <c r="D44" s="290" t="s">
        <v>33</v>
      </c>
      <c r="E44" s="279" t="n">
        <v>7</v>
      </c>
      <c r="F44" s="101" t="n">
        <v>0</v>
      </c>
      <c r="G44" s="101" t="n">
        <v>0</v>
      </c>
      <c r="H44" s="281" t="n">
        <v>0</v>
      </c>
      <c r="I44" s="101" t="n">
        <v>0</v>
      </c>
      <c r="J44" s="281" t="n">
        <v>0</v>
      </c>
      <c r="K44" s="103" t="n">
        <v>0</v>
      </c>
      <c r="L44" s="103" t="n">
        <v>0</v>
      </c>
      <c r="M44" s="291" t="n">
        <v>0</v>
      </c>
      <c r="N44" s="103" t="n">
        <v>0</v>
      </c>
    </row>
    <row r="45" customFormat="false" ht="12.75" hidden="false" customHeight="false" outlineLevel="0" collapsed="false">
      <c r="B45" s="283" t="s">
        <v>18</v>
      </c>
      <c r="C45" s="283"/>
      <c r="D45" s="290" t="s">
        <v>27</v>
      </c>
      <c r="E45" s="279" t="n">
        <v>6</v>
      </c>
      <c r="F45" s="101" t="n">
        <v>0</v>
      </c>
      <c r="G45" s="101" t="n">
        <v>0</v>
      </c>
      <c r="H45" s="281" t="n">
        <v>0</v>
      </c>
      <c r="I45" s="101" t="n">
        <v>0</v>
      </c>
      <c r="J45" s="281" t="n">
        <v>0</v>
      </c>
      <c r="K45" s="103" t="n">
        <v>0</v>
      </c>
      <c r="L45" s="103" t="n">
        <v>0</v>
      </c>
      <c r="M45" s="291" t="n">
        <v>0</v>
      </c>
      <c r="N45" s="103" t="n">
        <v>0</v>
      </c>
    </row>
    <row r="46" customFormat="false" ht="12.75" hidden="false" customHeight="false" outlineLevel="0" collapsed="false">
      <c r="B46" s="283" t="s">
        <v>28</v>
      </c>
      <c r="C46" s="276"/>
      <c r="D46" s="290" t="s">
        <v>20</v>
      </c>
      <c r="E46" s="279" t="n">
        <v>5</v>
      </c>
      <c r="F46" s="101" t="n">
        <v>0</v>
      </c>
      <c r="G46" s="101" t="n">
        <v>0</v>
      </c>
      <c r="H46" s="281" t="n">
        <v>0</v>
      </c>
      <c r="I46" s="101" t="n">
        <v>0</v>
      </c>
      <c r="J46" s="281" t="n">
        <v>0</v>
      </c>
      <c r="K46" s="103" t="n">
        <v>0</v>
      </c>
      <c r="L46" s="103" t="n">
        <v>0</v>
      </c>
      <c r="M46" s="291" t="n">
        <v>0</v>
      </c>
      <c r="N46" s="103" t="n">
        <v>0</v>
      </c>
    </row>
    <row r="47" customFormat="false" ht="12.75" hidden="false" customHeight="false" outlineLevel="0" collapsed="false">
      <c r="B47" s="283"/>
      <c r="C47" s="283"/>
      <c r="D47" s="290" t="s">
        <v>29</v>
      </c>
      <c r="E47" s="279" t="n">
        <v>4</v>
      </c>
      <c r="F47" s="101" t="n">
        <v>0</v>
      </c>
      <c r="G47" s="101" t="n">
        <v>0</v>
      </c>
      <c r="H47" s="281" t="n">
        <v>0</v>
      </c>
      <c r="I47" s="101" t="n">
        <v>0</v>
      </c>
      <c r="J47" s="281" t="n">
        <v>0</v>
      </c>
      <c r="K47" s="103" t="n">
        <v>0</v>
      </c>
      <c r="L47" s="103" t="n">
        <v>0</v>
      </c>
      <c r="M47" s="291" t="n">
        <v>0</v>
      </c>
      <c r="N47" s="103" t="n">
        <v>0</v>
      </c>
    </row>
    <row r="48" customFormat="false" ht="12.75" hidden="false" customHeight="false" outlineLevel="0" collapsed="false">
      <c r="B48" s="283"/>
      <c r="C48" s="283" t="s">
        <v>18</v>
      </c>
      <c r="D48" s="290" t="s">
        <v>18</v>
      </c>
      <c r="E48" s="279" t="n">
        <v>3</v>
      </c>
      <c r="F48" s="101" t="n">
        <v>0</v>
      </c>
      <c r="G48" s="101" t="n">
        <v>0</v>
      </c>
      <c r="H48" s="281" t="n">
        <v>0</v>
      </c>
      <c r="I48" s="101" t="n">
        <v>0</v>
      </c>
      <c r="J48" s="281" t="n">
        <v>0</v>
      </c>
      <c r="K48" s="103" t="n">
        <v>0</v>
      </c>
      <c r="L48" s="103" t="n">
        <v>0</v>
      </c>
      <c r="M48" s="291" t="n">
        <v>0</v>
      </c>
      <c r="N48" s="103" t="n">
        <v>0</v>
      </c>
    </row>
    <row r="49" customFormat="false" ht="12.75" hidden="false" customHeight="false" outlineLevel="0" collapsed="false">
      <c r="B49" s="283"/>
      <c r="C49" s="283"/>
      <c r="D49" s="290" t="s">
        <v>23</v>
      </c>
      <c r="E49" s="279" t="n">
        <v>2</v>
      </c>
      <c r="F49" s="101" t="n">
        <v>0</v>
      </c>
      <c r="G49" s="101" t="n">
        <v>0</v>
      </c>
      <c r="H49" s="281" t="n">
        <v>0</v>
      </c>
      <c r="I49" s="101" t="n">
        <v>0</v>
      </c>
      <c r="J49" s="281" t="n">
        <v>0</v>
      </c>
      <c r="K49" s="103" t="n">
        <v>0</v>
      </c>
      <c r="L49" s="103" t="n">
        <v>0</v>
      </c>
      <c r="M49" s="291" t="n">
        <v>0</v>
      </c>
      <c r="N49" s="103" t="n">
        <v>0</v>
      </c>
    </row>
    <row r="50" customFormat="false" ht="12.75" hidden="false" customHeight="false" outlineLevel="0" collapsed="false">
      <c r="B50" s="287"/>
      <c r="C50" s="290"/>
      <c r="D50" s="287"/>
      <c r="E50" s="276" t="n">
        <v>1</v>
      </c>
      <c r="F50" s="101" t="n">
        <v>0</v>
      </c>
      <c r="G50" s="101" t="n">
        <v>0</v>
      </c>
      <c r="H50" s="296" t="n">
        <v>0</v>
      </c>
      <c r="I50" s="101" t="n">
        <v>0</v>
      </c>
      <c r="J50" s="296" t="n">
        <v>0</v>
      </c>
      <c r="K50" s="103" t="n">
        <v>0</v>
      </c>
      <c r="L50" s="103" t="n">
        <v>0</v>
      </c>
      <c r="M50" s="297" t="n">
        <v>0</v>
      </c>
      <c r="N50" s="103" t="n">
        <v>0</v>
      </c>
    </row>
    <row r="51" customFormat="false" ht="15" hidden="false" customHeight="true" outlineLevel="0" collapsed="false">
      <c r="B51" s="279" t="s">
        <v>38</v>
      </c>
      <c r="C51" s="279"/>
      <c r="D51" s="279"/>
      <c r="E51" s="279"/>
      <c r="F51" s="281" t="n">
        <v>0</v>
      </c>
      <c r="G51" s="281" t="n">
        <v>0</v>
      </c>
      <c r="H51" s="281" t="n">
        <v>0</v>
      </c>
      <c r="I51" s="281" t="n">
        <v>0</v>
      </c>
      <c r="J51" s="281" t="n">
        <v>0</v>
      </c>
      <c r="K51" s="281" t="n">
        <v>0</v>
      </c>
      <c r="L51" s="281" t="n">
        <v>0</v>
      </c>
      <c r="M51" s="281" t="n">
        <v>0</v>
      </c>
      <c r="N51" s="281" t="n">
        <v>0</v>
      </c>
    </row>
    <row r="52" customFormat="false" ht="12.75" hidden="false" customHeight="true" outlineLevel="0" collapsed="false">
      <c r="B52" s="279" t="s">
        <v>39</v>
      </c>
      <c r="C52" s="279"/>
      <c r="D52" s="279"/>
      <c r="E52" s="279"/>
      <c r="F52" s="101"/>
      <c r="G52" s="101"/>
      <c r="H52" s="101"/>
      <c r="I52" s="101"/>
      <c r="J52" s="101"/>
      <c r="K52" s="101"/>
      <c r="L52" s="101"/>
      <c r="M52" s="101"/>
      <c r="N52" s="101"/>
    </row>
    <row r="53" customFormat="false" ht="15" hidden="false" customHeight="true" outlineLevel="0" collapsed="false">
      <c r="B53" s="298" t="s">
        <v>40</v>
      </c>
      <c r="C53" s="298"/>
      <c r="D53" s="298"/>
      <c r="E53" s="298"/>
      <c r="F53" s="299" t="n">
        <f aca="false">+F23+F37+F51+F52</f>
        <v>371</v>
      </c>
      <c r="G53" s="299" t="n">
        <f aca="false">+G23+G37+G51+G52</f>
        <v>45</v>
      </c>
      <c r="H53" s="299" t="n">
        <f aca="false">+H23+H37+H51+H52</f>
        <v>416</v>
      </c>
      <c r="I53" s="299" t="n">
        <f aca="false">+I23+I37+I51+I52</f>
        <v>0</v>
      </c>
      <c r="J53" s="299" t="n">
        <f aca="false">+J23+J37+J51+J52</f>
        <v>416</v>
      </c>
      <c r="K53" s="299" t="n">
        <f aca="false">+K23+K37+K51+K52</f>
        <v>78</v>
      </c>
      <c r="L53" s="299" t="n">
        <f aca="false">+L23+L37+L51+L52</f>
        <v>20</v>
      </c>
      <c r="M53" s="299" t="n">
        <f aca="false">+M23+M37+M51+M52</f>
        <v>98</v>
      </c>
      <c r="N53" s="299" t="n">
        <f aca="false">+N23+N37+N51+N52</f>
        <v>30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5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347" t="s">
        <v>0</v>
      </c>
      <c r="C1" s="348"/>
      <c r="D1" s="348"/>
      <c r="E1" s="348"/>
      <c r="F1" s="348"/>
      <c r="G1" s="349"/>
      <c r="H1" s="349"/>
      <c r="I1" s="350"/>
      <c r="J1" s="221"/>
      <c r="K1" s="221"/>
      <c r="L1" s="221"/>
      <c r="M1" s="221"/>
      <c r="N1" s="221"/>
    </row>
    <row r="2" customFormat="false" ht="15" hidden="false" customHeight="false" outlineLevel="0" collapsed="false">
      <c r="B2" s="222" t="s">
        <v>54</v>
      </c>
      <c r="C2" s="351"/>
      <c r="D2" s="351"/>
      <c r="E2" s="351"/>
      <c r="F2" s="352" t="s">
        <v>77</v>
      </c>
      <c r="G2" s="351"/>
      <c r="H2" s="353"/>
      <c r="I2" s="354"/>
      <c r="J2" s="221"/>
      <c r="K2" s="221"/>
      <c r="L2" s="221"/>
      <c r="M2" s="221"/>
      <c r="N2" s="221"/>
    </row>
    <row r="3" customFormat="false" ht="15" hidden="false" customHeight="false" outlineLevel="0" collapsed="false">
      <c r="B3" s="222" t="s">
        <v>42</v>
      </c>
      <c r="C3" s="355" t="s">
        <v>56</v>
      </c>
      <c r="D3" s="355"/>
      <c r="E3" s="355"/>
      <c r="F3" s="355"/>
      <c r="G3" s="355"/>
      <c r="H3" s="355"/>
      <c r="I3" s="355"/>
      <c r="J3" s="226"/>
      <c r="K3" s="226"/>
      <c r="L3" s="226"/>
      <c r="M3" s="226"/>
      <c r="N3" s="226"/>
    </row>
    <row r="4" customFormat="false" ht="15" hidden="false" customHeight="false" outlineLevel="0" collapsed="false">
      <c r="B4" s="227" t="s">
        <v>44</v>
      </c>
      <c r="C4" s="228"/>
      <c r="D4" s="229" t="n">
        <v>44926</v>
      </c>
      <c r="E4" s="230"/>
      <c r="F4" s="230"/>
      <c r="G4" s="231"/>
      <c r="H4" s="231"/>
      <c r="I4" s="232"/>
      <c r="J4" s="226"/>
      <c r="K4" s="226"/>
      <c r="L4" s="226"/>
      <c r="M4" s="226"/>
      <c r="N4" s="226"/>
    </row>
    <row r="5" customFormat="false" ht="12.75" hidden="false" customHeight="false" outlineLevel="0" collapsed="false">
      <c r="B5" s="233" t="s">
        <v>4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customFormat="false" ht="12.75" hidden="false" customHeight="false" outlineLevel="0" collapsed="false">
      <c r="B6" s="234" t="s">
        <v>45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</row>
    <row r="7" customFormat="false" ht="15" hidden="false" customHeight="true" outlineLevel="0" collapsed="false">
      <c r="B7" s="236" t="s">
        <v>6</v>
      </c>
      <c r="C7" s="236"/>
      <c r="D7" s="236"/>
      <c r="E7" s="236"/>
      <c r="F7" s="236" t="s">
        <v>7</v>
      </c>
      <c r="G7" s="236"/>
      <c r="H7" s="236"/>
      <c r="I7" s="236"/>
      <c r="J7" s="236"/>
      <c r="K7" s="236" t="s">
        <v>8</v>
      </c>
      <c r="L7" s="236"/>
      <c r="M7" s="236"/>
      <c r="N7" s="236"/>
    </row>
    <row r="8" customFormat="false" ht="15" hidden="false" customHeight="true" outlineLevel="0" collapsed="false">
      <c r="B8" s="236"/>
      <c r="C8" s="236"/>
      <c r="D8" s="236"/>
      <c r="E8" s="236"/>
      <c r="F8" s="236" t="s">
        <v>9</v>
      </c>
      <c r="G8" s="236"/>
      <c r="H8" s="236"/>
      <c r="I8" s="236" t="s">
        <v>10</v>
      </c>
      <c r="J8" s="236" t="s">
        <v>11</v>
      </c>
      <c r="K8" s="236" t="s">
        <v>12</v>
      </c>
      <c r="L8" s="236" t="s">
        <v>13</v>
      </c>
      <c r="M8" s="236" t="s">
        <v>11</v>
      </c>
      <c r="N8" s="236" t="s">
        <v>14</v>
      </c>
    </row>
    <row r="9" customFormat="false" ht="24" hidden="false" customHeight="false" outlineLevel="0" collapsed="false">
      <c r="B9" s="236"/>
      <c r="C9" s="236"/>
      <c r="D9" s="236"/>
      <c r="E9" s="236"/>
      <c r="F9" s="236" t="s">
        <v>15</v>
      </c>
      <c r="G9" s="236" t="s">
        <v>16</v>
      </c>
      <c r="H9" s="236" t="s">
        <v>17</v>
      </c>
      <c r="I9" s="236"/>
      <c r="J9" s="236"/>
      <c r="K9" s="236"/>
      <c r="L9" s="236"/>
      <c r="M9" s="236"/>
      <c r="N9" s="236"/>
    </row>
    <row r="10" customFormat="false" ht="12.75" hidden="false" customHeight="false" outlineLevel="0" collapsed="false">
      <c r="B10" s="237"/>
      <c r="C10" s="238"/>
      <c r="D10" s="239"/>
      <c r="E10" s="240" t="n">
        <v>13</v>
      </c>
      <c r="F10" s="241" t="n">
        <v>113</v>
      </c>
      <c r="G10" s="241"/>
      <c r="H10" s="242" t="n">
        <f aca="false">F10+G10</f>
        <v>113</v>
      </c>
      <c r="I10" s="241"/>
      <c r="J10" s="242" t="n">
        <f aca="false">H10+I10</f>
        <v>113</v>
      </c>
      <c r="K10" s="356" t="n">
        <v>79</v>
      </c>
      <c r="L10" s="356" t="n">
        <v>11</v>
      </c>
      <c r="M10" s="357" t="n">
        <f aca="false">K10+L10</f>
        <v>90</v>
      </c>
      <c r="N10" s="356" t="n">
        <v>12</v>
      </c>
    </row>
    <row r="11" customFormat="false" ht="12.75" hidden="false" customHeight="false" outlineLevel="0" collapsed="false">
      <c r="B11" s="245" t="s">
        <v>18</v>
      </c>
      <c r="C11" s="246" t="s">
        <v>19</v>
      </c>
      <c r="D11" s="239"/>
      <c r="E11" s="240" t="n">
        <v>12</v>
      </c>
      <c r="F11" s="241" t="n">
        <v>41</v>
      </c>
      <c r="G11" s="241"/>
      <c r="H11" s="242" t="n">
        <f aca="false">F11+G11</f>
        <v>41</v>
      </c>
      <c r="I11" s="241"/>
      <c r="J11" s="242" t="n">
        <f aca="false">H11+I11</f>
        <v>41</v>
      </c>
      <c r="K11" s="356" t="n">
        <v>0</v>
      </c>
      <c r="L11" s="356" t="n">
        <v>0</v>
      </c>
      <c r="M11" s="357" t="n">
        <f aca="false">K11+L11</f>
        <v>0</v>
      </c>
      <c r="N11" s="356" t="n">
        <v>0</v>
      </c>
    </row>
    <row r="12" customFormat="false" ht="12.75" hidden="false" customHeight="false" outlineLevel="0" collapsed="false">
      <c r="B12" s="245" t="s">
        <v>20</v>
      </c>
      <c r="C12" s="247"/>
      <c r="D12" s="248" t="s">
        <v>21</v>
      </c>
      <c r="E12" s="240" t="n">
        <v>11</v>
      </c>
      <c r="F12" s="241" t="n">
        <v>31</v>
      </c>
      <c r="G12" s="241"/>
      <c r="H12" s="242" t="n">
        <f aca="false">F12+G12</f>
        <v>31</v>
      </c>
      <c r="I12" s="241"/>
      <c r="J12" s="242" t="n">
        <f aca="false">H12+I12</f>
        <v>31</v>
      </c>
      <c r="K12" s="356" t="n">
        <v>0</v>
      </c>
      <c r="L12" s="356" t="n">
        <v>0</v>
      </c>
      <c r="M12" s="357" t="n">
        <f aca="false">K12+L12</f>
        <v>0</v>
      </c>
      <c r="N12" s="356" t="n">
        <v>0</v>
      </c>
    </row>
    <row r="13" customFormat="false" ht="12.75" hidden="false" customHeight="false" outlineLevel="0" collapsed="false">
      <c r="B13" s="245" t="s">
        <v>18</v>
      </c>
      <c r="C13" s="246"/>
      <c r="D13" s="248" t="s">
        <v>22</v>
      </c>
      <c r="E13" s="240" t="n">
        <v>10</v>
      </c>
      <c r="F13" s="241" t="n">
        <v>32</v>
      </c>
      <c r="G13" s="241"/>
      <c r="H13" s="242" t="n">
        <f aca="false">F13+G13</f>
        <v>32</v>
      </c>
      <c r="I13" s="241"/>
      <c r="J13" s="242" t="n">
        <f aca="false">H13+I13</f>
        <v>32</v>
      </c>
      <c r="K13" s="356" t="n">
        <v>0</v>
      </c>
      <c r="L13" s="356" t="n">
        <v>0</v>
      </c>
      <c r="M13" s="357" t="n">
        <f aca="false">K13+L13</f>
        <v>0</v>
      </c>
      <c r="N13" s="356" t="n">
        <v>0</v>
      </c>
    </row>
    <row r="14" customFormat="false" ht="12.75" hidden="false" customHeight="false" outlineLevel="0" collapsed="false">
      <c r="B14" s="245" t="s">
        <v>23</v>
      </c>
      <c r="C14" s="246"/>
      <c r="D14" s="248" t="s">
        <v>24</v>
      </c>
      <c r="E14" s="240" t="n">
        <v>9</v>
      </c>
      <c r="F14" s="241" t="n">
        <v>14</v>
      </c>
      <c r="G14" s="241"/>
      <c r="H14" s="242" t="n">
        <f aca="false">F14+G14</f>
        <v>14</v>
      </c>
      <c r="I14" s="241"/>
      <c r="J14" s="242" t="n">
        <f aca="false">H14+I14</f>
        <v>14</v>
      </c>
      <c r="K14" s="356" t="n">
        <v>0</v>
      </c>
      <c r="L14" s="356" t="n">
        <v>0</v>
      </c>
      <c r="M14" s="357" t="n">
        <f aca="false">K14+L14</f>
        <v>0</v>
      </c>
      <c r="N14" s="356" t="n">
        <v>0</v>
      </c>
    </row>
    <row r="15" customFormat="false" ht="12.75" hidden="false" customHeight="false" outlineLevel="0" collapsed="false">
      <c r="B15" s="245" t="s">
        <v>25</v>
      </c>
      <c r="C15" s="246" t="s">
        <v>26</v>
      </c>
      <c r="D15" s="248" t="s">
        <v>27</v>
      </c>
      <c r="E15" s="240" t="n">
        <v>8</v>
      </c>
      <c r="F15" s="241" t="n">
        <v>12</v>
      </c>
      <c r="G15" s="241"/>
      <c r="H15" s="242" t="n">
        <f aca="false">F15+G15</f>
        <v>12</v>
      </c>
      <c r="I15" s="241"/>
      <c r="J15" s="242" t="n">
        <f aca="false">H15+I15</f>
        <v>12</v>
      </c>
      <c r="K15" s="356" t="n">
        <v>0</v>
      </c>
      <c r="L15" s="356" t="n">
        <v>1</v>
      </c>
      <c r="M15" s="357" t="n">
        <f aca="false">K15+L15</f>
        <v>1</v>
      </c>
      <c r="N15" s="356" t="n">
        <v>1</v>
      </c>
    </row>
    <row r="16" customFormat="false" ht="12.75" hidden="false" customHeight="false" outlineLevel="0" collapsed="false">
      <c r="B16" s="245" t="s">
        <v>21</v>
      </c>
      <c r="C16" s="246"/>
      <c r="D16" s="248" t="s">
        <v>28</v>
      </c>
      <c r="E16" s="240" t="n">
        <v>7</v>
      </c>
      <c r="F16" s="241" t="n">
        <v>2</v>
      </c>
      <c r="G16" s="241"/>
      <c r="H16" s="242" t="n">
        <f aca="false">F16+G16</f>
        <v>2</v>
      </c>
      <c r="I16" s="241"/>
      <c r="J16" s="242" t="n">
        <f aca="false">H16+I16</f>
        <v>2</v>
      </c>
      <c r="K16" s="356" t="n">
        <v>0</v>
      </c>
      <c r="L16" s="356" t="n">
        <v>0</v>
      </c>
      <c r="M16" s="357" t="n">
        <f aca="false">K16+L16</f>
        <v>0</v>
      </c>
      <c r="N16" s="356" t="n">
        <v>0</v>
      </c>
    </row>
    <row r="17" customFormat="false" ht="12.75" hidden="false" customHeight="false" outlineLevel="0" collapsed="false">
      <c r="B17" s="245" t="s">
        <v>29</v>
      </c>
      <c r="C17" s="247"/>
      <c r="D17" s="248" t="s">
        <v>25</v>
      </c>
      <c r="E17" s="240" t="n">
        <v>6</v>
      </c>
      <c r="F17" s="241" t="n">
        <v>6</v>
      </c>
      <c r="G17" s="241"/>
      <c r="H17" s="242" t="n">
        <f aca="false">F17+G17</f>
        <v>6</v>
      </c>
      <c r="I17" s="241"/>
      <c r="J17" s="242" t="n">
        <f aca="false">H17+I17</f>
        <v>6</v>
      </c>
      <c r="K17" s="356" t="n">
        <v>1</v>
      </c>
      <c r="L17" s="356" t="n">
        <v>0</v>
      </c>
      <c r="M17" s="357" t="n">
        <f aca="false">K17+L17</f>
        <v>1</v>
      </c>
      <c r="N17" s="356" t="n">
        <v>0</v>
      </c>
    </row>
    <row r="18" customFormat="false" ht="12.75" hidden="false" customHeight="false" outlineLevel="0" collapsed="false">
      <c r="B18" s="245" t="s">
        <v>18</v>
      </c>
      <c r="C18" s="246"/>
      <c r="D18" s="248" t="s">
        <v>30</v>
      </c>
      <c r="E18" s="240" t="n">
        <v>5</v>
      </c>
      <c r="F18" s="241" t="n">
        <v>3</v>
      </c>
      <c r="G18" s="241"/>
      <c r="H18" s="242" t="n">
        <f aca="false">F18+G18</f>
        <v>3</v>
      </c>
      <c r="I18" s="241"/>
      <c r="J18" s="242" t="n">
        <f aca="false">H18+I18</f>
        <v>3</v>
      </c>
      <c r="K18" s="356" t="n">
        <v>0</v>
      </c>
      <c r="L18" s="356" t="n">
        <v>0</v>
      </c>
      <c r="M18" s="357" t="n">
        <f aca="false">K18+L18</f>
        <v>0</v>
      </c>
      <c r="N18" s="356" t="n">
        <v>0</v>
      </c>
    </row>
    <row r="19" customFormat="false" ht="12.75" hidden="false" customHeight="false" outlineLevel="0" collapsed="false">
      <c r="B19" s="245"/>
      <c r="C19" s="246"/>
      <c r="D19" s="248" t="s">
        <v>28</v>
      </c>
      <c r="E19" s="240" t="n">
        <v>4</v>
      </c>
      <c r="F19" s="241" t="n">
        <v>4</v>
      </c>
      <c r="G19" s="241"/>
      <c r="H19" s="242" t="n">
        <f aca="false">F19+G19</f>
        <v>4</v>
      </c>
      <c r="I19" s="241"/>
      <c r="J19" s="242" t="n">
        <f aca="false">H19+I19</f>
        <v>4</v>
      </c>
      <c r="K19" s="356" t="n">
        <v>0</v>
      </c>
      <c r="L19" s="356" t="n">
        <v>0</v>
      </c>
      <c r="M19" s="357" t="n">
        <f aca="false">K19+L19</f>
        <v>0</v>
      </c>
      <c r="N19" s="356" t="n">
        <v>0</v>
      </c>
    </row>
    <row r="20" customFormat="false" ht="12.75" hidden="false" customHeight="false" outlineLevel="0" collapsed="false">
      <c r="B20" s="245"/>
      <c r="C20" s="246" t="s">
        <v>18</v>
      </c>
      <c r="D20" s="239"/>
      <c r="E20" s="240" t="n">
        <v>3</v>
      </c>
      <c r="F20" s="241"/>
      <c r="G20" s="241" t="n">
        <v>0</v>
      </c>
      <c r="H20" s="242" t="n">
        <f aca="false">F20+G20</f>
        <v>0</v>
      </c>
      <c r="I20" s="241"/>
      <c r="J20" s="242" t="n">
        <f aca="false">H20+I20</f>
        <v>0</v>
      </c>
      <c r="K20" s="356" t="n">
        <v>0</v>
      </c>
      <c r="L20" s="356" t="n">
        <v>0</v>
      </c>
      <c r="M20" s="357" t="n">
        <f aca="false">K20+L20</f>
        <v>0</v>
      </c>
      <c r="N20" s="356" t="n">
        <v>0</v>
      </c>
    </row>
    <row r="21" customFormat="false" ht="12.75" hidden="false" customHeight="false" outlineLevel="0" collapsed="false">
      <c r="B21" s="245"/>
      <c r="C21" s="246"/>
      <c r="D21" s="239"/>
      <c r="E21" s="240" t="n">
        <v>2</v>
      </c>
      <c r="F21" s="241"/>
      <c r="G21" s="241" t="n">
        <v>9</v>
      </c>
      <c r="H21" s="242" t="n">
        <f aca="false">F21+G21</f>
        <v>9</v>
      </c>
      <c r="I21" s="241"/>
      <c r="J21" s="242" t="n">
        <f aca="false">H21+I21</f>
        <v>9</v>
      </c>
      <c r="K21" s="356" t="n">
        <v>0</v>
      </c>
      <c r="L21" s="356" t="n">
        <v>0</v>
      </c>
      <c r="M21" s="357" t="n">
        <f aca="false">K21+L21</f>
        <v>0</v>
      </c>
      <c r="N21" s="356" t="n">
        <v>0</v>
      </c>
    </row>
    <row r="22" customFormat="false" ht="12.75" hidden="false" customHeight="false" outlineLevel="0" collapsed="false">
      <c r="B22" s="249"/>
      <c r="C22" s="247"/>
      <c r="D22" s="239"/>
      <c r="E22" s="237" t="n">
        <v>1</v>
      </c>
      <c r="F22" s="241"/>
      <c r="G22" s="241" t="n">
        <v>8</v>
      </c>
      <c r="H22" s="242" t="n">
        <f aca="false">F22+G22</f>
        <v>8</v>
      </c>
      <c r="I22" s="241" t="n">
        <v>11</v>
      </c>
      <c r="J22" s="242" t="n">
        <f aca="false">H22+I22</f>
        <v>19</v>
      </c>
      <c r="K22" s="356" t="n">
        <v>0</v>
      </c>
      <c r="L22" s="356" t="n">
        <v>0</v>
      </c>
      <c r="M22" s="357" t="n">
        <f aca="false">K22+L22</f>
        <v>0</v>
      </c>
      <c r="N22" s="356" t="n">
        <v>0</v>
      </c>
    </row>
    <row r="23" customFormat="false" ht="15" hidden="false" customHeight="true" outlineLevel="0" collapsed="false">
      <c r="B23" s="240" t="s">
        <v>31</v>
      </c>
      <c r="C23" s="240"/>
      <c r="D23" s="240"/>
      <c r="E23" s="240"/>
      <c r="F23" s="242" t="n">
        <f aca="false">SUM(F10:F22)</f>
        <v>258</v>
      </c>
      <c r="G23" s="242" t="n">
        <f aca="false">SUM(G10:G22)</f>
        <v>17</v>
      </c>
      <c r="H23" s="250" t="n">
        <f aca="false">SUM(H10:H22)</f>
        <v>275</v>
      </c>
      <c r="I23" s="242" t="n">
        <f aca="false">SUM(I10:I22)</f>
        <v>11</v>
      </c>
      <c r="J23" s="250" t="n">
        <f aca="false">SUM(J10:J22)</f>
        <v>286</v>
      </c>
      <c r="K23" s="251" t="n">
        <f aca="false">SUM(K10:K22)</f>
        <v>80</v>
      </c>
      <c r="L23" s="251" t="n">
        <f aca="false">SUM(L10:L22)</f>
        <v>12</v>
      </c>
      <c r="M23" s="242" t="n">
        <f aca="false">SUM(M10:M22)</f>
        <v>92</v>
      </c>
      <c r="N23" s="242" t="n">
        <f aca="false">SUM(N10:N22)</f>
        <v>13</v>
      </c>
    </row>
    <row r="24" customFormat="false" ht="12.75" hidden="false" customHeight="false" outlineLevel="0" collapsed="false">
      <c r="B24" s="245"/>
      <c r="C24" s="245"/>
      <c r="D24" s="252"/>
      <c r="E24" s="249" t="n">
        <v>13</v>
      </c>
      <c r="F24" s="241" t="n">
        <v>251</v>
      </c>
      <c r="G24" s="241"/>
      <c r="H24" s="242" t="n">
        <f aca="false">F24+G24</f>
        <v>251</v>
      </c>
      <c r="I24" s="241"/>
      <c r="J24" s="242" t="n">
        <f aca="false">H24+I24</f>
        <v>251</v>
      </c>
      <c r="K24" s="356" t="n">
        <v>114</v>
      </c>
      <c r="L24" s="356" t="n">
        <v>21</v>
      </c>
      <c r="M24" s="358" t="n">
        <f aca="false">K24+L24</f>
        <v>135</v>
      </c>
      <c r="N24" s="356" t="n">
        <v>24</v>
      </c>
    </row>
    <row r="25" customFormat="false" ht="12.75" hidden="false" customHeight="false" outlineLevel="0" collapsed="false">
      <c r="B25" s="245"/>
      <c r="C25" s="245" t="s">
        <v>19</v>
      </c>
      <c r="D25" s="252"/>
      <c r="E25" s="240" t="n">
        <v>12</v>
      </c>
      <c r="F25" s="241" t="n">
        <v>14</v>
      </c>
      <c r="G25" s="241"/>
      <c r="H25" s="242" t="n">
        <f aca="false">F25+G25</f>
        <v>14</v>
      </c>
      <c r="I25" s="241"/>
      <c r="J25" s="242" t="n">
        <f aca="false">H25+I25</f>
        <v>14</v>
      </c>
      <c r="K25" s="356" t="n">
        <v>0</v>
      </c>
      <c r="L25" s="356" t="n">
        <v>0</v>
      </c>
      <c r="M25" s="358" t="n">
        <f aca="false">K25+L25</f>
        <v>0</v>
      </c>
      <c r="N25" s="356" t="n">
        <v>0</v>
      </c>
    </row>
    <row r="26" customFormat="false" ht="12.75" hidden="false" customHeight="false" outlineLevel="0" collapsed="false">
      <c r="B26" s="245" t="s">
        <v>29</v>
      </c>
      <c r="C26" s="249"/>
      <c r="D26" s="252"/>
      <c r="E26" s="240" t="n">
        <v>11</v>
      </c>
      <c r="F26" s="241" t="n">
        <v>17</v>
      </c>
      <c r="G26" s="241"/>
      <c r="H26" s="242" t="n">
        <f aca="false">F26+G26</f>
        <v>17</v>
      </c>
      <c r="I26" s="241"/>
      <c r="J26" s="242" t="n">
        <f aca="false">H26+I26</f>
        <v>17</v>
      </c>
      <c r="K26" s="356" t="n">
        <v>0</v>
      </c>
      <c r="L26" s="356" t="n">
        <v>0</v>
      </c>
      <c r="M26" s="358" t="n">
        <f aca="false">K26+L26</f>
        <v>0</v>
      </c>
      <c r="N26" s="356" t="n">
        <v>0</v>
      </c>
    </row>
    <row r="27" customFormat="false" ht="12.75" hidden="false" customHeight="false" outlineLevel="0" collapsed="false">
      <c r="B27" s="245" t="s">
        <v>32</v>
      </c>
      <c r="C27" s="245"/>
      <c r="D27" s="252" t="s">
        <v>33</v>
      </c>
      <c r="E27" s="240" t="n">
        <v>10</v>
      </c>
      <c r="F27" s="241" t="n">
        <v>9</v>
      </c>
      <c r="G27" s="241"/>
      <c r="H27" s="242" t="n">
        <f aca="false">F27+G27</f>
        <v>9</v>
      </c>
      <c r="I27" s="241"/>
      <c r="J27" s="242" t="n">
        <f aca="false">H27+I27</f>
        <v>9</v>
      </c>
      <c r="K27" s="356" t="n">
        <v>0</v>
      </c>
      <c r="L27" s="356" t="n">
        <v>0</v>
      </c>
      <c r="M27" s="358" t="n">
        <f aca="false">K27+L27</f>
        <v>0</v>
      </c>
      <c r="N27" s="356" t="n">
        <v>0</v>
      </c>
    </row>
    <row r="28" customFormat="false" ht="12.75" hidden="false" customHeight="false" outlineLevel="0" collapsed="false">
      <c r="B28" s="245" t="s">
        <v>19</v>
      </c>
      <c r="C28" s="245"/>
      <c r="D28" s="252" t="s">
        <v>32</v>
      </c>
      <c r="E28" s="240" t="n">
        <v>9</v>
      </c>
      <c r="F28" s="241" t="n">
        <v>13</v>
      </c>
      <c r="G28" s="241"/>
      <c r="H28" s="242" t="n">
        <f aca="false">F28+G28</f>
        <v>13</v>
      </c>
      <c r="I28" s="241"/>
      <c r="J28" s="242" t="n">
        <f aca="false">H28+I28</f>
        <v>13</v>
      </c>
      <c r="K28" s="356" t="n">
        <v>0</v>
      </c>
      <c r="L28" s="356" t="n">
        <v>0</v>
      </c>
      <c r="M28" s="358" t="n">
        <f aca="false">K28+L28</f>
        <v>0</v>
      </c>
      <c r="N28" s="356" t="n">
        <v>0</v>
      </c>
    </row>
    <row r="29" customFormat="false" ht="12.75" hidden="false" customHeight="false" outlineLevel="0" collapsed="false">
      <c r="B29" s="245" t="s">
        <v>20</v>
      </c>
      <c r="C29" s="245" t="s">
        <v>26</v>
      </c>
      <c r="D29" s="252" t="s">
        <v>34</v>
      </c>
      <c r="E29" s="240" t="n">
        <v>8</v>
      </c>
      <c r="F29" s="241" t="n">
        <v>6</v>
      </c>
      <c r="G29" s="241"/>
      <c r="H29" s="242" t="n">
        <f aca="false">F29+G29</f>
        <v>6</v>
      </c>
      <c r="I29" s="241"/>
      <c r="J29" s="242" t="n">
        <f aca="false">H29+I29</f>
        <v>6</v>
      </c>
      <c r="K29" s="356" t="n">
        <v>0</v>
      </c>
      <c r="L29" s="356" t="n">
        <v>0</v>
      </c>
      <c r="M29" s="358" t="n">
        <f aca="false">K29+L29</f>
        <v>0</v>
      </c>
      <c r="N29" s="356" t="n">
        <v>0</v>
      </c>
    </row>
    <row r="30" customFormat="false" ht="12.75" hidden="false" customHeight="false" outlineLevel="0" collapsed="false">
      <c r="B30" s="245" t="s">
        <v>25</v>
      </c>
      <c r="C30" s="245"/>
      <c r="D30" s="252" t="s">
        <v>25</v>
      </c>
      <c r="E30" s="240" t="n">
        <v>7</v>
      </c>
      <c r="F30" s="241" t="n">
        <v>7</v>
      </c>
      <c r="G30" s="241"/>
      <c r="H30" s="242" t="n">
        <f aca="false">F30+G30</f>
        <v>7</v>
      </c>
      <c r="I30" s="241"/>
      <c r="J30" s="242" t="n">
        <f aca="false">H30+I30</f>
        <v>7</v>
      </c>
      <c r="K30" s="356" t="n">
        <v>0</v>
      </c>
      <c r="L30" s="356" t="n">
        <v>0</v>
      </c>
      <c r="M30" s="358" t="n">
        <f aca="false">K30+L30</f>
        <v>0</v>
      </c>
      <c r="N30" s="356" t="n">
        <v>0</v>
      </c>
    </row>
    <row r="31" customFormat="false" ht="12.75" hidden="false" customHeight="false" outlineLevel="0" collapsed="false">
      <c r="B31" s="245" t="s">
        <v>19</v>
      </c>
      <c r="C31" s="245"/>
      <c r="D31" s="252" t="s">
        <v>30</v>
      </c>
      <c r="E31" s="240" t="n">
        <v>6</v>
      </c>
      <c r="F31" s="241" t="n">
        <v>2</v>
      </c>
      <c r="G31" s="241"/>
      <c r="H31" s="242" t="n">
        <f aca="false">F31+G31</f>
        <v>2</v>
      </c>
      <c r="I31" s="241"/>
      <c r="J31" s="242" t="n">
        <f aca="false">H31+I31</f>
        <v>2</v>
      </c>
      <c r="K31" s="356" t="n">
        <v>0</v>
      </c>
      <c r="L31" s="356" t="n">
        <v>0</v>
      </c>
      <c r="M31" s="358" t="n">
        <f aca="false">K31+L31</f>
        <v>0</v>
      </c>
      <c r="N31" s="356" t="n">
        <v>0</v>
      </c>
    </row>
    <row r="32" customFormat="false" ht="12.75" hidden="false" customHeight="false" outlineLevel="0" collapsed="false">
      <c r="B32" s="245" t="s">
        <v>30</v>
      </c>
      <c r="C32" s="237"/>
      <c r="D32" s="252"/>
      <c r="E32" s="240" t="n">
        <v>5</v>
      </c>
      <c r="F32" s="241" t="n">
        <v>7</v>
      </c>
      <c r="G32" s="241"/>
      <c r="H32" s="242" t="n">
        <f aca="false">F32+G32</f>
        <v>7</v>
      </c>
      <c r="I32" s="241"/>
      <c r="J32" s="242" t="n">
        <f aca="false">H32+I32</f>
        <v>7</v>
      </c>
      <c r="K32" s="356" t="n">
        <v>0</v>
      </c>
      <c r="L32" s="356" t="n">
        <v>0</v>
      </c>
      <c r="M32" s="358" t="n">
        <f aca="false">K32+L32</f>
        <v>0</v>
      </c>
      <c r="N32" s="356" t="n">
        <v>0</v>
      </c>
    </row>
    <row r="33" customFormat="false" ht="12.75" hidden="false" customHeight="false" outlineLevel="0" collapsed="false">
      <c r="B33" s="245"/>
      <c r="C33" s="245"/>
      <c r="D33" s="252"/>
      <c r="E33" s="240" t="n">
        <v>4</v>
      </c>
      <c r="F33" s="241" t="n">
        <v>1</v>
      </c>
      <c r="G33" s="241"/>
      <c r="H33" s="242" t="n">
        <f aca="false">F33+G33</f>
        <v>1</v>
      </c>
      <c r="I33" s="241"/>
      <c r="J33" s="242" t="n">
        <f aca="false">H33+I33</f>
        <v>1</v>
      </c>
      <c r="K33" s="356" t="n">
        <v>0</v>
      </c>
      <c r="L33" s="356" t="n">
        <v>0</v>
      </c>
      <c r="M33" s="358" t="n">
        <f aca="false">K33+L33</f>
        <v>0</v>
      </c>
      <c r="N33" s="356" t="n">
        <v>0</v>
      </c>
    </row>
    <row r="34" customFormat="false" ht="12.75" hidden="false" customHeight="false" outlineLevel="0" collapsed="false">
      <c r="B34" s="245"/>
      <c r="C34" s="245" t="s">
        <v>18</v>
      </c>
      <c r="D34" s="252"/>
      <c r="E34" s="240" t="n">
        <v>3</v>
      </c>
      <c r="F34" s="241"/>
      <c r="G34" s="241" t="n">
        <v>0</v>
      </c>
      <c r="H34" s="242" t="n">
        <f aca="false">F34+G34</f>
        <v>0</v>
      </c>
      <c r="I34" s="241"/>
      <c r="J34" s="242" t="n">
        <f aca="false">H34+I34</f>
        <v>0</v>
      </c>
      <c r="K34" s="356" t="n">
        <v>0</v>
      </c>
      <c r="L34" s="356" t="n">
        <v>1</v>
      </c>
      <c r="M34" s="358" t="n">
        <f aca="false">K34+L34</f>
        <v>1</v>
      </c>
      <c r="N34" s="356" t="n">
        <v>1</v>
      </c>
    </row>
    <row r="35" customFormat="false" ht="12.75" hidden="false" customHeight="false" outlineLevel="0" collapsed="false">
      <c r="B35" s="245"/>
      <c r="C35" s="245"/>
      <c r="D35" s="252"/>
      <c r="E35" s="240" t="n">
        <v>2</v>
      </c>
      <c r="F35" s="241"/>
      <c r="G35" s="241" t="n">
        <v>6</v>
      </c>
      <c r="H35" s="242" t="n">
        <f aca="false">F35+G35</f>
        <v>6</v>
      </c>
      <c r="I35" s="241"/>
      <c r="J35" s="242" t="n">
        <f aca="false">H35+I35</f>
        <v>6</v>
      </c>
      <c r="K35" s="356" t="n">
        <v>0</v>
      </c>
      <c r="L35" s="356" t="n">
        <v>0</v>
      </c>
      <c r="M35" s="358" t="n">
        <f aca="false">K35+L35</f>
        <v>0</v>
      </c>
      <c r="N35" s="356" t="n">
        <v>0</v>
      </c>
    </row>
    <row r="36" customFormat="false" ht="12.75" hidden="false" customHeight="false" outlineLevel="0" collapsed="false">
      <c r="B36" s="249"/>
      <c r="C36" s="249"/>
      <c r="D36" s="252"/>
      <c r="E36" s="237" t="n">
        <v>1</v>
      </c>
      <c r="F36" s="241"/>
      <c r="G36" s="241" t="n">
        <v>18</v>
      </c>
      <c r="H36" s="242" t="n">
        <f aca="false">F36+G36</f>
        <v>18</v>
      </c>
      <c r="I36" s="241" t="n">
        <v>37</v>
      </c>
      <c r="J36" s="242" t="n">
        <f aca="false">H36+I36</f>
        <v>55</v>
      </c>
      <c r="K36" s="356" t="n">
        <v>0</v>
      </c>
      <c r="L36" s="356" t="n">
        <v>1</v>
      </c>
      <c r="M36" s="358" t="n">
        <f aca="false">K36+L36</f>
        <v>1</v>
      </c>
      <c r="N36" s="356" t="n">
        <v>1</v>
      </c>
    </row>
    <row r="37" customFormat="false" ht="15" hidden="false" customHeight="true" outlineLevel="0" collapsed="false">
      <c r="B37" s="254" t="s">
        <v>35</v>
      </c>
      <c r="C37" s="254"/>
      <c r="D37" s="254"/>
      <c r="E37" s="254"/>
      <c r="F37" s="251" t="n">
        <f aca="false">SUM(F24:F36)</f>
        <v>327</v>
      </c>
      <c r="G37" s="242" t="n">
        <f aca="false">SUM(G24:G36)</f>
        <v>24</v>
      </c>
      <c r="H37" s="255" t="n">
        <f aca="false">SUM(H24:H36)</f>
        <v>351</v>
      </c>
      <c r="I37" s="256" t="n">
        <f aca="false">SUM(I24:I36)</f>
        <v>37</v>
      </c>
      <c r="J37" s="250" t="n">
        <f aca="false">SUM(J24:J36)</f>
        <v>388</v>
      </c>
      <c r="K37" s="251" t="n">
        <f aca="false">SUM(K24:K36)</f>
        <v>114</v>
      </c>
      <c r="L37" s="242" t="n">
        <f aca="false">SUM(L24:L36)</f>
        <v>23</v>
      </c>
      <c r="M37" s="250" t="n">
        <f aca="false">SUM(M24:M36)</f>
        <v>137</v>
      </c>
      <c r="N37" s="251" t="n">
        <f aca="false">SUM(N24:N36)</f>
        <v>26</v>
      </c>
    </row>
    <row r="38" customFormat="false" ht="12.75" hidden="false" customHeight="false" outlineLevel="0" collapsed="false">
      <c r="B38" s="237"/>
      <c r="C38" s="237"/>
      <c r="D38" s="257"/>
      <c r="E38" s="240" t="n">
        <v>13</v>
      </c>
      <c r="F38" s="241" t="n">
        <v>1</v>
      </c>
      <c r="G38" s="241"/>
      <c r="H38" s="242" t="n">
        <f aca="false">F38+G38</f>
        <v>1</v>
      </c>
      <c r="I38" s="241"/>
      <c r="J38" s="242" t="n">
        <f aca="false">H38+I38</f>
        <v>1</v>
      </c>
      <c r="K38" s="356" t="n">
        <v>0</v>
      </c>
      <c r="L38" s="356" t="n">
        <v>0</v>
      </c>
      <c r="M38" s="358" t="n">
        <f aca="false">K38+L38</f>
        <v>0</v>
      </c>
      <c r="N38" s="356" t="n">
        <v>0</v>
      </c>
    </row>
    <row r="39" customFormat="false" ht="12.75" hidden="false" customHeight="false" outlineLevel="0" collapsed="false">
      <c r="B39" s="245" t="s">
        <v>18</v>
      </c>
      <c r="C39" s="245" t="s">
        <v>19</v>
      </c>
      <c r="D39" s="252" t="s">
        <v>36</v>
      </c>
      <c r="E39" s="240" t="n">
        <v>12</v>
      </c>
      <c r="F39" s="241" t="n">
        <v>0</v>
      </c>
      <c r="G39" s="241"/>
      <c r="H39" s="242" t="n">
        <f aca="false">F39+G39</f>
        <v>0</v>
      </c>
      <c r="I39" s="241"/>
      <c r="J39" s="242" t="n">
        <f aca="false">H39+I39</f>
        <v>0</v>
      </c>
      <c r="K39" s="356" t="n">
        <v>0</v>
      </c>
      <c r="L39" s="356" t="n">
        <v>0</v>
      </c>
      <c r="M39" s="358" t="n">
        <f aca="false">K39+L39</f>
        <v>0</v>
      </c>
      <c r="N39" s="356" t="n">
        <v>0</v>
      </c>
    </row>
    <row r="40" customFormat="false" ht="12.75" hidden="false" customHeight="false" outlineLevel="0" collapsed="false">
      <c r="B40" s="245" t="s">
        <v>22</v>
      </c>
      <c r="C40" s="245"/>
      <c r="D40" s="252" t="s">
        <v>22</v>
      </c>
      <c r="E40" s="240" t="n">
        <v>11</v>
      </c>
      <c r="F40" s="241" t="n">
        <v>0</v>
      </c>
      <c r="G40" s="241"/>
      <c r="H40" s="242" t="n">
        <f aca="false">F40+G40</f>
        <v>0</v>
      </c>
      <c r="I40" s="241"/>
      <c r="J40" s="242" t="n">
        <f aca="false">H40+I40</f>
        <v>0</v>
      </c>
      <c r="K40" s="356" t="n">
        <v>0</v>
      </c>
      <c r="L40" s="356" t="n">
        <v>0</v>
      </c>
      <c r="M40" s="358" t="n">
        <f aca="false">K40+L40</f>
        <v>0</v>
      </c>
      <c r="N40" s="356" t="n">
        <v>0</v>
      </c>
    </row>
    <row r="41" customFormat="false" ht="12.75" hidden="false" customHeight="false" outlineLevel="0" collapsed="false">
      <c r="B41" s="245" t="s">
        <v>37</v>
      </c>
      <c r="C41" s="237"/>
      <c r="D41" s="252" t="s">
        <v>20</v>
      </c>
      <c r="E41" s="240" t="n">
        <v>10</v>
      </c>
      <c r="F41" s="241" t="n">
        <v>0</v>
      </c>
      <c r="G41" s="241"/>
      <c r="H41" s="242" t="n">
        <f aca="false">F41+G41</f>
        <v>0</v>
      </c>
      <c r="I41" s="241"/>
      <c r="J41" s="242" t="n">
        <f aca="false">H41+I41</f>
        <v>0</v>
      </c>
      <c r="K41" s="356" t="n">
        <v>0</v>
      </c>
      <c r="L41" s="356" t="n">
        <v>0</v>
      </c>
      <c r="M41" s="358" t="n">
        <f aca="false">K41+L41</f>
        <v>0</v>
      </c>
      <c r="N41" s="356" t="n">
        <v>0</v>
      </c>
    </row>
    <row r="42" customFormat="false" ht="12.75" hidden="false" customHeight="false" outlineLevel="0" collapsed="false">
      <c r="B42" s="245" t="s">
        <v>25</v>
      </c>
      <c r="C42" s="245"/>
      <c r="D42" s="252" t="s">
        <v>34</v>
      </c>
      <c r="E42" s="240" t="n">
        <v>9</v>
      </c>
      <c r="F42" s="241" t="n">
        <v>0</v>
      </c>
      <c r="G42" s="241"/>
      <c r="H42" s="242" t="n">
        <f aca="false">F42+G42</f>
        <v>0</v>
      </c>
      <c r="I42" s="241"/>
      <c r="J42" s="242" t="n">
        <f aca="false">H42+I42</f>
        <v>0</v>
      </c>
      <c r="K42" s="356" t="n">
        <v>0</v>
      </c>
      <c r="L42" s="356" t="n">
        <v>0</v>
      </c>
      <c r="M42" s="358" t="n">
        <f aca="false">K42+L42</f>
        <v>0</v>
      </c>
      <c r="N42" s="356" t="n">
        <v>0</v>
      </c>
    </row>
    <row r="43" customFormat="false" ht="12.75" hidden="false" customHeight="false" outlineLevel="0" collapsed="false">
      <c r="B43" s="245" t="s">
        <v>23</v>
      </c>
      <c r="C43" s="245" t="s">
        <v>26</v>
      </c>
      <c r="D43" s="252" t="s">
        <v>18</v>
      </c>
      <c r="E43" s="240" t="n">
        <v>8</v>
      </c>
      <c r="F43" s="241" t="n">
        <v>0</v>
      </c>
      <c r="G43" s="241"/>
      <c r="H43" s="242" t="n">
        <f aca="false">F43+G43</f>
        <v>0</v>
      </c>
      <c r="I43" s="241"/>
      <c r="J43" s="242" t="n">
        <f aca="false">H43+I43</f>
        <v>0</v>
      </c>
      <c r="K43" s="356" t="n">
        <v>0</v>
      </c>
      <c r="L43" s="356" t="n">
        <v>0</v>
      </c>
      <c r="M43" s="358" t="n">
        <f aca="false">K43+L43</f>
        <v>0</v>
      </c>
      <c r="N43" s="356" t="n">
        <v>0</v>
      </c>
    </row>
    <row r="44" customFormat="false" ht="12.75" hidden="false" customHeight="false" outlineLevel="0" collapsed="false">
      <c r="B44" s="245" t="s">
        <v>25</v>
      </c>
      <c r="C44" s="245"/>
      <c r="D44" s="252" t="s">
        <v>33</v>
      </c>
      <c r="E44" s="240" t="n">
        <v>7</v>
      </c>
      <c r="F44" s="241" t="n">
        <v>0</v>
      </c>
      <c r="G44" s="241"/>
      <c r="H44" s="242" t="n">
        <f aca="false">F44+G44</f>
        <v>0</v>
      </c>
      <c r="I44" s="241"/>
      <c r="J44" s="242" t="n">
        <f aca="false">H44+I44</f>
        <v>0</v>
      </c>
      <c r="K44" s="356" t="n">
        <v>0</v>
      </c>
      <c r="L44" s="356" t="n">
        <v>0</v>
      </c>
      <c r="M44" s="358" t="n">
        <f aca="false">K44+L44</f>
        <v>0</v>
      </c>
      <c r="N44" s="356" t="n">
        <v>0</v>
      </c>
    </row>
    <row r="45" customFormat="false" ht="12.75" hidden="false" customHeight="false" outlineLevel="0" collapsed="false">
      <c r="B45" s="245" t="s">
        <v>18</v>
      </c>
      <c r="C45" s="245"/>
      <c r="D45" s="252" t="s">
        <v>27</v>
      </c>
      <c r="E45" s="240" t="n">
        <v>6</v>
      </c>
      <c r="F45" s="241" t="n">
        <v>0</v>
      </c>
      <c r="G45" s="241"/>
      <c r="H45" s="242" t="n">
        <f aca="false">F45+G45</f>
        <v>0</v>
      </c>
      <c r="I45" s="241"/>
      <c r="J45" s="242" t="n">
        <f aca="false">H45+I45</f>
        <v>0</v>
      </c>
      <c r="K45" s="356" t="n">
        <v>0</v>
      </c>
      <c r="L45" s="356" t="n">
        <v>0</v>
      </c>
      <c r="M45" s="358" t="n">
        <f aca="false">K45+L45</f>
        <v>0</v>
      </c>
      <c r="N45" s="356" t="n">
        <v>0</v>
      </c>
    </row>
    <row r="46" customFormat="false" ht="12.75" hidden="false" customHeight="false" outlineLevel="0" collapsed="false">
      <c r="B46" s="245" t="s">
        <v>28</v>
      </c>
      <c r="C46" s="237"/>
      <c r="D46" s="252" t="s">
        <v>20</v>
      </c>
      <c r="E46" s="240" t="n">
        <v>5</v>
      </c>
      <c r="F46" s="241" t="n">
        <v>0</v>
      </c>
      <c r="G46" s="241"/>
      <c r="H46" s="242" t="n">
        <f aca="false">F46+G46</f>
        <v>0</v>
      </c>
      <c r="I46" s="241"/>
      <c r="J46" s="242" t="n">
        <f aca="false">H46+I46</f>
        <v>0</v>
      </c>
      <c r="K46" s="356" t="n">
        <v>0</v>
      </c>
      <c r="L46" s="356" t="n">
        <v>0</v>
      </c>
      <c r="M46" s="358" t="n">
        <f aca="false">K46+L46</f>
        <v>0</v>
      </c>
      <c r="N46" s="356" t="n">
        <v>0</v>
      </c>
    </row>
    <row r="47" customFormat="false" ht="12.75" hidden="false" customHeight="false" outlineLevel="0" collapsed="false">
      <c r="B47" s="245"/>
      <c r="C47" s="245"/>
      <c r="D47" s="252" t="s">
        <v>29</v>
      </c>
      <c r="E47" s="240" t="n">
        <v>4</v>
      </c>
      <c r="F47" s="241" t="n">
        <v>0</v>
      </c>
      <c r="G47" s="241"/>
      <c r="H47" s="242" t="n">
        <f aca="false">F47+G47</f>
        <v>0</v>
      </c>
      <c r="I47" s="241"/>
      <c r="J47" s="242" t="n">
        <f aca="false">H47+I47</f>
        <v>0</v>
      </c>
      <c r="K47" s="356" t="n">
        <v>0</v>
      </c>
      <c r="L47" s="356" t="n">
        <v>0</v>
      </c>
      <c r="M47" s="358" t="n">
        <f aca="false">K47+L47</f>
        <v>0</v>
      </c>
      <c r="N47" s="356" t="n">
        <v>0</v>
      </c>
    </row>
    <row r="48" customFormat="false" ht="12.75" hidden="false" customHeight="false" outlineLevel="0" collapsed="false">
      <c r="B48" s="245"/>
      <c r="C48" s="245" t="s">
        <v>18</v>
      </c>
      <c r="D48" s="252" t="s">
        <v>18</v>
      </c>
      <c r="E48" s="240" t="n">
        <v>3</v>
      </c>
      <c r="F48" s="241"/>
      <c r="G48" s="241" t="n">
        <v>0</v>
      </c>
      <c r="H48" s="242" t="n">
        <f aca="false">F48+G48</f>
        <v>0</v>
      </c>
      <c r="I48" s="241"/>
      <c r="J48" s="242" t="n">
        <f aca="false">H48+I48</f>
        <v>0</v>
      </c>
      <c r="K48" s="356" t="n">
        <v>0</v>
      </c>
      <c r="L48" s="356" t="n">
        <v>0</v>
      </c>
      <c r="M48" s="358" t="n">
        <f aca="false">K48+L48</f>
        <v>0</v>
      </c>
      <c r="N48" s="356" t="n">
        <v>0</v>
      </c>
    </row>
    <row r="49" customFormat="false" ht="12.75" hidden="false" customHeight="false" outlineLevel="0" collapsed="false">
      <c r="B49" s="245"/>
      <c r="C49" s="245"/>
      <c r="D49" s="252" t="s">
        <v>23</v>
      </c>
      <c r="E49" s="240" t="n">
        <v>2</v>
      </c>
      <c r="F49" s="241"/>
      <c r="G49" s="241" t="n">
        <v>0</v>
      </c>
      <c r="H49" s="242" t="n">
        <f aca="false">F49+G49</f>
        <v>0</v>
      </c>
      <c r="I49" s="241"/>
      <c r="J49" s="242" t="n">
        <f aca="false">H49+I49</f>
        <v>0</v>
      </c>
      <c r="K49" s="356" t="n">
        <v>0</v>
      </c>
      <c r="L49" s="356" t="n">
        <v>0</v>
      </c>
      <c r="M49" s="358" t="n">
        <f aca="false">K49+L49</f>
        <v>0</v>
      </c>
      <c r="N49" s="356" t="n">
        <v>0</v>
      </c>
    </row>
    <row r="50" customFormat="false" ht="12.75" hidden="false" customHeight="false" outlineLevel="0" collapsed="false">
      <c r="B50" s="249"/>
      <c r="C50" s="252"/>
      <c r="D50" s="249"/>
      <c r="E50" s="237" t="n">
        <v>1</v>
      </c>
      <c r="F50" s="241"/>
      <c r="G50" s="241" t="n">
        <v>0</v>
      </c>
      <c r="H50" s="258" t="n">
        <f aca="false">F50+G50</f>
        <v>0</v>
      </c>
      <c r="I50" s="241" t="n">
        <v>0</v>
      </c>
      <c r="J50" s="258" t="n">
        <f aca="false">H50+I50</f>
        <v>0</v>
      </c>
      <c r="K50" s="356" t="n">
        <v>0</v>
      </c>
      <c r="L50" s="356" t="n">
        <v>0</v>
      </c>
      <c r="M50" s="359" t="n">
        <f aca="false">K50+L50</f>
        <v>0</v>
      </c>
      <c r="N50" s="356" t="n">
        <v>0</v>
      </c>
    </row>
    <row r="51" customFormat="false" ht="15" hidden="false" customHeight="true" outlineLevel="0" collapsed="false">
      <c r="B51" s="240" t="s">
        <v>38</v>
      </c>
      <c r="C51" s="240"/>
      <c r="D51" s="240"/>
      <c r="E51" s="240"/>
      <c r="F51" s="242" t="n">
        <f aca="false">SUM(F38:F50)</f>
        <v>1</v>
      </c>
      <c r="G51" s="242" t="n">
        <f aca="false">SUM(G38:G50)</f>
        <v>0</v>
      </c>
      <c r="H51" s="242" t="n">
        <f aca="false">SUM(H38:H50)</f>
        <v>1</v>
      </c>
      <c r="I51" s="242" t="n">
        <f aca="false">SUM(I38:I50)</f>
        <v>0</v>
      </c>
      <c r="J51" s="242" t="n">
        <f aca="false">SUM(J38:J50)</f>
        <v>1</v>
      </c>
      <c r="K51" s="242" t="n">
        <f aca="false">SUM(K38:K50)</f>
        <v>0</v>
      </c>
      <c r="L51" s="242" t="n">
        <f aca="false">SUM(L38:L50)</f>
        <v>0</v>
      </c>
      <c r="M51" s="242" t="n">
        <f aca="false">SUM(M38:M50)</f>
        <v>0</v>
      </c>
      <c r="N51" s="242" t="n">
        <f aca="false">SUM(N38:N50)</f>
        <v>0</v>
      </c>
    </row>
    <row r="52" customFormat="false" ht="15" hidden="false" customHeight="true" outlineLevel="0" collapsed="false">
      <c r="B52" s="240" t="s">
        <v>39</v>
      </c>
      <c r="C52" s="240"/>
      <c r="D52" s="240"/>
      <c r="E52" s="240"/>
      <c r="F52" s="241" t="n">
        <v>0</v>
      </c>
      <c r="G52" s="241" t="n">
        <v>0</v>
      </c>
      <c r="H52" s="241" t="n">
        <v>0</v>
      </c>
      <c r="I52" s="241" t="n">
        <v>0</v>
      </c>
      <c r="J52" s="241" t="n">
        <v>0</v>
      </c>
      <c r="K52" s="241" t="n">
        <v>1</v>
      </c>
      <c r="L52" s="241" t="n">
        <v>1</v>
      </c>
      <c r="M52" s="241" t="n">
        <v>0</v>
      </c>
      <c r="N52" s="241" t="n">
        <v>1</v>
      </c>
    </row>
    <row r="53" customFormat="false" ht="15" hidden="false" customHeight="true" outlineLevel="0" collapsed="false">
      <c r="B53" s="260" t="s">
        <v>40</v>
      </c>
      <c r="C53" s="260"/>
      <c r="D53" s="260"/>
      <c r="E53" s="260"/>
      <c r="F53" s="261" t="n">
        <f aca="false">+F23+F37+F51+F52</f>
        <v>586</v>
      </c>
      <c r="G53" s="261" t="n">
        <f aca="false">+G23+G37+G51+G52</f>
        <v>41</v>
      </c>
      <c r="H53" s="261" t="n">
        <f aca="false">+H23+H37+H51+H52</f>
        <v>627</v>
      </c>
      <c r="I53" s="261" t="n">
        <f aca="false">+I23+I37+I51+I52</f>
        <v>48</v>
      </c>
      <c r="J53" s="261" t="n">
        <f aca="false">+J23+J37+J51+J52</f>
        <v>675</v>
      </c>
      <c r="K53" s="261" t="n">
        <f aca="false">+K23+K37+K51+K52</f>
        <v>195</v>
      </c>
      <c r="L53" s="261" t="n">
        <f aca="false">+L23+L37+L51+L52</f>
        <v>36</v>
      </c>
      <c r="M53" s="261" t="n">
        <f aca="false">+M23+M37+M51+M52</f>
        <v>229</v>
      </c>
      <c r="N53" s="261" t="n">
        <f aca="false">+N23+N37+N51+N52</f>
        <v>40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false" sqref="F10:N52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262" t="s">
        <v>0</v>
      </c>
      <c r="C1" s="263"/>
      <c r="D1" s="263"/>
      <c r="E1" s="263"/>
      <c r="F1" s="263"/>
      <c r="G1" s="264"/>
      <c r="H1" s="264"/>
      <c r="I1" s="265"/>
      <c r="J1" s="57"/>
      <c r="K1" s="57"/>
      <c r="L1" s="57"/>
      <c r="M1" s="57"/>
      <c r="N1" s="57"/>
    </row>
    <row r="2" customFormat="false" ht="15" hidden="false" customHeight="false" outlineLevel="0" collapsed="false">
      <c r="B2" s="266" t="s">
        <v>54</v>
      </c>
      <c r="C2" s="267"/>
      <c r="D2" s="267"/>
      <c r="E2" s="267"/>
      <c r="F2" s="95" t="s">
        <v>78</v>
      </c>
      <c r="G2" s="267"/>
      <c r="H2" s="268"/>
      <c r="I2" s="269"/>
      <c r="J2" s="57"/>
      <c r="K2" s="57"/>
      <c r="L2" s="57"/>
      <c r="M2" s="57"/>
      <c r="N2" s="57"/>
    </row>
    <row r="3" customFormat="false" ht="12.75" hidden="false" customHeight="false" outlineLevel="0" collapsed="false">
      <c r="B3" s="266" t="s">
        <v>42</v>
      </c>
      <c r="C3" s="360" t="s">
        <v>56</v>
      </c>
      <c r="D3" s="361"/>
      <c r="E3" s="361"/>
      <c r="F3" s="361"/>
      <c r="G3" s="268"/>
      <c r="H3" s="268"/>
      <c r="I3" s="362"/>
    </row>
    <row r="4" customFormat="false" ht="12.75" hidden="false" customHeight="false" outlineLevel="0" collapsed="false">
      <c r="B4" s="270" t="s">
        <v>44</v>
      </c>
      <c r="C4" s="271"/>
      <c r="D4" s="65" t="n">
        <v>44926</v>
      </c>
      <c r="E4" s="272"/>
      <c r="F4" s="272"/>
      <c r="G4" s="273"/>
      <c r="H4" s="273"/>
      <c r="I4" s="274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275" t="s">
        <v>6</v>
      </c>
      <c r="C7" s="275"/>
      <c r="D7" s="275"/>
      <c r="E7" s="275"/>
      <c r="F7" s="275" t="s">
        <v>7</v>
      </c>
      <c r="G7" s="275"/>
      <c r="H7" s="275"/>
      <c r="I7" s="275"/>
      <c r="J7" s="275"/>
      <c r="K7" s="275" t="s">
        <v>8</v>
      </c>
      <c r="L7" s="275"/>
      <c r="M7" s="275"/>
      <c r="N7" s="275"/>
    </row>
    <row r="8" customFormat="false" ht="15" hidden="false" customHeight="true" outlineLevel="0" collapsed="false">
      <c r="B8" s="275"/>
      <c r="C8" s="275"/>
      <c r="D8" s="275"/>
      <c r="E8" s="275"/>
      <c r="F8" s="275" t="s">
        <v>9</v>
      </c>
      <c r="G8" s="275"/>
      <c r="H8" s="275"/>
      <c r="I8" s="275" t="s">
        <v>10</v>
      </c>
      <c r="J8" s="275" t="s">
        <v>11</v>
      </c>
      <c r="K8" s="275" t="s">
        <v>12</v>
      </c>
      <c r="L8" s="275" t="s">
        <v>13</v>
      </c>
      <c r="M8" s="275" t="s">
        <v>11</v>
      </c>
      <c r="N8" s="275" t="s">
        <v>14</v>
      </c>
    </row>
    <row r="9" customFormat="false" ht="24" hidden="false" customHeight="false" outlineLevel="0" collapsed="false">
      <c r="B9" s="275"/>
      <c r="C9" s="275"/>
      <c r="D9" s="275"/>
      <c r="E9" s="275"/>
      <c r="F9" s="275" t="s">
        <v>15</v>
      </c>
      <c r="G9" s="275" t="s">
        <v>16</v>
      </c>
      <c r="H9" s="275" t="s">
        <v>17</v>
      </c>
      <c r="I9" s="275"/>
      <c r="J9" s="275"/>
      <c r="K9" s="275"/>
      <c r="L9" s="275"/>
      <c r="M9" s="275"/>
      <c r="N9" s="275"/>
    </row>
    <row r="10" customFormat="false" ht="12.75" hidden="false" customHeight="false" outlineLevel="0" collapsed="false">
      <c r="B10" s="276"/>
      <c r="C10" s="277"/>
      <c r="D10" s="278"/>
      <c r="E10" s="279" t="n">
        <v>13</v>
      </c>
      <c r="F10" s="101" t="n">
        <v>94</v>
      </c>
      <c r="G10" s="101" t="n">
        <v>0</v>
      </c>
      <c r="H10" s="281" t="n">
        <f aca="false">F10+G10</f>
        <v>94</v>
      </c>
      <c r="I10" s="101" t="n">
        <v>0</v>
      </c>
      <c r="J10" s="281" t="n">
        <f aca="false">H10+I10</f>
        <v>94</v>
      </c>
      <c r="K10" s="103" t="n">
        <v>16</v>
      </c>
      <c r="L10" s="103" t="n">
        <v>2</v>
      </c>
      <c r="M10" s="282" t="n">
        <f aca="false">K10+L10</f>
        <v>18</v>
      </c>
      <c r="N10" s="103" t="n">
        <v>2</v>
      </c>
    </row>
    <row r="11" customFormat="false" ht="12.75" hidden="false" customHeight="false" outlineLevel="0" collapsed="false">
      <c r="B11" s="283" t="s">
        <v>18</v>
      </c>
      <c r="C11" s="284" t="s">
        <v>19</v>
      </c>
      <c r="D11" s="278"/>
      <c r="E11" s="279" t="n">
        <v>12</v>
      </c>
      <c r="F11" s="101" t="n">
        <v>8</v>
      </c>
      <c r="G11" s="101" t="n">
        <v>0</v>
      </c>
      <c r="H11" s="281" t="n">
        <f aca="false">F11+G11</f>
        <v>8</v>
      </c>
      <c r="I11" s="101" t="n">
        <v>0</v>
      </c>
      <c r="J11" s="281" t="n">
        <f aca="false">H11+I11</f>
        <v>8</v>
      </c>
      <c r="K11" s="103" t="n">
        <v>0</v>
      </c>
      <c r="L11" s="103" t="n">
        <v>0</v>
      </c>
      <c r="M11" s="282" t="n">
        <f aca="false">K11+L11</f>
        <v>0</v>
      </c>
      <c r="N11" s="103" t="n">
        <v>0</v>
      </c>
    </row>
    <row r="12" customFormat="false" ht="12.75" hidden="false" customHeight="false" outlineLevel="0" collapsed="false">
      <c r="B12" s="283" t="s">
        <v>20</v>
      </c>
      <c r="C12" s="285"/>
      <c r="D12" s="286" t="s">
        <v>21</v>
      </c>
      <c r="E12" s="279" t="n">
        <v>11</v>
      </c>
      <c r="F12" s="101" t="n">
        <v>1</v>
      </c>
      <c r="G12" s="101" t="n">
        <v>0</v>
      </c>
      <c r="H12" s="281" t="n">
        <f aca="false">F12+G12</f>
        <v>1</v>
      </c>
      <c r="I12" s="101" t="n">
        <v>0</v>
      </c>
      <c r="J12" s="281" t="n">
        <f aca="false">H12+I12</f>
        <v>1</v>
      </c>
      <c r="K12" s="103" t="n">
        <v>0</v>
      </c>
      <c r="L12" s="103" t="n">
        <v>0</v>
      </c>
      <c r="M12" s="282" t="n">
        <f aca="false">K12+L12</f>
        <v>0</v>
      </c>
      <c r="N12" s="103" t="n">
        <v>0</v>
      </c>
    </row>
    <row r="13" customFormat="false" ht="12.75" hidden="false" customHeight="false" outlineLevel="0" collapsed="false">
      <c r="B13" s="283" t="s">
        <v>18</v>
      </c>
      <c r="C13" s="284"/>
      <c r="D13" s="286" t="s">
        <v>22</v>
      </c>
      <c r="E13" s="279" t="n">
        <v>10</v>
      </c>
      <c r="F13" s="101" t="n">
        <v>5</v>
      </c>
      <c r="G13" s="101" t="n">
        <v>0</v>
      </c>
      <c r="H13" s="281" t="n">
        <f aca="false">F13+G13</f>
        <v>5</v>
      </c>
      <c r="I13" s="101" t="n">
        <v>0</v>
      </c>
      <c r="J13" s="281" t="n">
        <f aca="false">H13+I13</f>
        <v>5</v>
      </c>
      <c r="K13" s="103" t="n">
        <v>0</v>
      </c>
      <c r="L13" s="103" t="n">
        <v>0</v>
      </c>
      <c r="M13" s="282" t="n">
        <f aca="false">K13+L13</f>
        <v>0</v>
      </c>
      <c r="N13" s="103" t="n">
        <v>0</v>
      </c>
    </row>
    <row r="14" customFormat="false" ht="12.75" hidden="false" customHeight="false" outlineLevel="0" collapsed="false">
      <c r="B14" s="283" t="s">
        <v>23</v>
      </c>
      <c r="C14" s="284"/>
      <c r="D14" s="286" t="s">
        <v>24</v>
      </c>
      <c r="E14" s="279" t="n">
        <v>9</v>
      </c>
      <c r="F14" s="101" t="n">
        <v>12</v>
      </c>
      <c r="G14" s="101" t="n">
        <v>0</v>
      </c>
      <c r="H14" s="281" t="n">
        <f aca="false">F14+G14</f>
        <v>12</v>
      </c>
      <c r="I14" s="101" t="n">
        <v>0</v>
      </c>
      <c r="J14" s="281" t="n">
        <f aca="false">H14+I14</f>
        <v>12</v>
      </c>
      <c r="K14" s="103" t="n">
        <v>0</v>
      </c>
      <c r="L14" s="103" t="n">
        <v>0</v>
      </c>
      <c r="M14" s="282" t="n">
        <f aca="false">K14+L14</f>
        <v>0</v>
      </c>
      <c r="N14" s="103" t="n">
        <v>0</v>
      </c>
    </row>
    <row r="15" customFormat="false" ht="12.75" hidden="false" customHeight="false" outlineLevel="0" collapsed="false">
      <c r="B15" s="283" t="s">
        <v>25</v>
      </c>
      <c r="C15" s="284" t="s">
        <v>26</v>
      </c>
      <c r="D15" s="286" t="s">
        <v>27</v>
      </c>
      <c r="E15" s="279" t="n">
        <v>8</v>
      </c>
      <c r="F15" s="101" t="n">
        <v>0</v>
      </c>
      <c r="G15" s="101" t="n">
        <v>0</v>
      </c>
      <c r="H15" s="281" t="n">
        <f aca="false">F15+G15</f>
        <v>0</v>
      </c>
      <c r="I15" s="101" t="n">
        <v>0</v>
      </c>
      <c r="J15" s="281" t="n">
        <f aca="false">H15+I15</f>
        <v>0</v>
      </c>
      <c r="K15" s="103" t="n">
        <v>0</v>
      </c>
      <c r="L15" s="103" t="n">
        <v>0</v>
      </c>
      <c r="M15" s="282" t="n">
        <f aca="false">K15+L15</f>
        <v>0</v>
      </c>
      <c r="N15" s="103" t="n">
        <v>0</v>
      </c>
    </row>
    <row r="16" customFormat="false" ht="12.75" hidden="false" customHeight="false" outlineLevel="0" collapsed="false">
      <c r="B16" s="283" t="s">
        <v>21</v>
      </c>
      <c r="C16" s="284"/>
      <c r="D16" s="286" t="s">
        <v>28</v>
      </c>
      <c r="E16" s="279" t="n">
        <v>7</v>
      </c>
      <c r="F16" s="101" t="n">
        <v>0</v>
      </c>
      <c r="G16" s="101" t="n">
        <v>0</v>
      </c>
      <c r="H16" s="281" t="n">
        <f aca="false">F16+G16</f>
        <v>0</v>
      </c>
      <c r="I16" s="101" t="n">
        <v>0</v>
      </c>
      <c r="J16" s="281" t="n">
        <f aca="false">H16+I16</f>
        <v>0</v>
      </c>
      <c r="K16" s="103" t="n">
        <v>0</v>
      </c>
      <c r="L16" s="103" t="n">
        <v>0</v>
      </c>
      <c r="M16" s="282" t="n">
        <f aca="false">K16+L16</f>
        <v>0</v>
      </c>
      <c r="N16" s="103" t="n">
        <v>0</v>
      </c>
    </row>
    <row r="17" customFormat="false" ht="12.75" hidden="false" customHeight="false" outlineLevel="0" collapsed="false">
      <c r="B17" s="283" t="s">
        <v>29</v>
      </c>
      <c r="C17" s="285"/>
      <c r="D17" s="286" t="s">
        <v>25</v>
      </c>
      <c r="E17" s="279" t="n">
        <v>6</v>
      </c>
      <c r="F17" s="101" t="n">
        <v>0</v>
      </c>
      <c r="G17" s="101" t="n">
        <v>0</v>
      </c>
      <c r="H17" s="281" t="n">
        <f aca="false">F17+G17</f>
        <v>0</v>
      </c>
      <c r="I17" s="101" t="n">
        <v>0</v>
      </c>
      <c r="J17" s="281" t="n">
        <f aca="false">H17+I17</f>
        <v>0</v>
      </c>
      <c r="K17" s="103" t="n">
        <v>0</v>
      </c>
      <c r="L17" s="103" t="n">
        <v>0</v>
      </c>
      <c r="M17" s="282" t="n">
        <f aca="false">K17+L17</f>
        <v>0</v>
      </c>
      <c r="N17" s="103" t="n">
        <v>0</v>
      </c>
    </row>
    <row r="18" customFormat="false" ht="12.75" hidden="false" customHeight="false" outlineLevel="0" collapsed="false">
      <c r="B18" s="283" t="s">
        <v>18</v>
      </c>
      <c r="C18" s="284"/>
      <c r="D18" s="286" t="s">
        <v>30</v>
      </c>
      <c r="E18" s="279" t="n">
        <v>5</v>
      </c>
      <c r="F18" s="101" t="n">
        <v>0</v>
      </c>
      <c r="G18" s="101" t="n">
        <v>0</v>
      </c>
      <c r="H18" s="281" t="n">
        <f aca="false">F18+G18</f>
        <v>0</v>
      </c>
      <c r="I18" s="101" t="n">
        <v>0</v>
      </c>
      <c r="J18" s="281" t="n">
        <f aca="false">H18+I18</f>
        <v>0</v>
      </c>
      <c r="K18" s="103" t="n">
        <v>0</v>
      </c>
      <c r="L18" s="103" t="n">
        <v>0</v>
      </c>
      <c r="M18" s="282" t="n">
        <f aca="false">K18+L18</f>
        <v>0</v>
      </c>
      <c r="N18" s="103" t="n">
        <v>0</v>
      </c>
    </row>
    <row r="19" customFormat="false" ht="12.75" hidden="false" customHeight="false" outlineLevel="0" collapsed="false">
      <c r="B19" s="283"/>
      <c r="C19" s="284"/>
      <c r="D19" s="286" t="s">
        <v>28</v>
      </c>
      <c r="E19" s="279" t="n">
        <v>4</v>
      </c>
      <c r="F19" s="101" t="n">
        <v>0</v>
      </c>
      <c r="G19" s="101" t="n">
        <v>0</v>
      </c>
      <c r="H19" s="281" t="n">
        <f aca="false">F19+G19</f>
        <v>0</v>
      </c>
      <c r="I19" s="101" t="n">
        <v>0</v>
      </c>
      <c r="J19" s="281" t="n">
        <f aca="false">H19+I19</f>
        <v>0</v>
      </c>
      <c r="K19" s="103" t="n">
        <v>0</v>
      </c>
      <c r="L19" s="103" t="n">
        <v>0</v>
      </c>
      <c r="M19" s="282" t="n">
        <f aca="false">K19+L19</f>
        <v>0</v>
      </c>
      <c r="N19" s="103" t="n">
        <v>0</v>
      </c>
    </row>
    <row r="20" customFormat="false" ht="12.75" hidden="false" customHeight="false" outlineLevel="0" collapsed="false">
      <c r="B20" s="283"/>
      <c r="C20" s="284" t="s">
        <v>18</v>
      </c>
      <c r="D20" s="278"/>
      <c r="E20" s="279" t="n">
        <v>3</v>
      </c>
      <c r="F20" s="101" t="n">
        <v>0</v>
      </c>
      <c r="G20" s="101" t="n">
        <v>0</v>
      </c>
      <c r="H20" s="281" t="n">
        <f aca="false">F20+G20</f>
        <v>0</v>
      </c>
      <c r="I20" s="101" t="n">
        <v>0</v>
      </c>
      <c r="J20" s="281" t="n">
        <f aca="false">H20+I20</f>
        <v>0</v>
      </c>
      <c r="K20" s="103" t="n">
        <v>0</v>
      </c>
      <c r="L20" s="103" t="n">
        <v>0</v>
      </c>
      <c r="M20" s="282" t="n">
        <f aca="false">K20+L20</f>
        <v>0</v>
      </c>
      <c r="N20" s="103" t="n">
        <v>0</v>
      </c>
    </row>
    <row r="21" customFormat="false" ht="12.75" hidden="false" customHeight="false" outlineLevel="0" collapsed="false">
      <c r="B21" s="283"/>
      <c r="C21" s="284"/>
      <c r="D21" s="278"/>
      <c r="E21" s="279" t="n">
        <v>2</v>
      </c>
      <c r="F21" s="101" t="n">
        <v>0</v>
      </c>
      <c r="G21" s="101" t="n">
        <v>0</v>
      </c>
      <c r="H21" s="281" t="n">
        <f aca="false">F21+G21</f>
        <v>0</v>
      </c>
      <c r="I21" s="101" t="n">
        <v>0</v>
      </c>
      <c r="J21" s="281" t="n">
        <f aca="false">H21+I21</f>
        <v>0</v>
      </c>
      <c r="K21" s="103" t="n">
        <v>0</v>
      </c>
      <c r="L21" s="103" t="n">
        <v>0</v>
      </c>
      <c r="M21" s="282" t="n">
        <f aca="false">K21+L21</f>
        <v>0</v>
      </c>
      <c r="N21" s="103" t="n">
        <v>0</v>
      </c>
    </row>
    <row r="22" customFormat="false" ht="12.75" hidden="false" customHeight="false" outlineLevel="0" collapsed="false">
      <c r="B22" s="287"/>
      <c r="C22" s="285"/>
      <c r="D22" s="278"/>
      <c r="E22" s="276" t="n">
        <v>1</v>
      </c>
      <c r="F22" s="101" t="n">
        <v>0</v>
      </c>
      <c r="G22" s="101" t="n">
        <v>9</v>
      </c>
      <c r="H22" s="281" t="n">
        <f aca="false">F22+G22</f>
        <v>9</v>
      </c>
      <c r="I22" s="101" t="n">
        <v>9</v>
      </c>
      <c r="J22" s="281" t="n">
        <f aca="false">H22+I22</f>
        <v>18</v>
      </c>
      <c r="K22" s="103" t="n">
        <v>0</v>
      </c>
      <c r="L22" s="103" t="n">
        <v>0</v>
      </c>
      <c r="M22" s="282" t="n">
        <f aca="false">K22+L22</f>
        <v>0</v>
      </c>
      <c r="N22" s="103" t="n">
        <v>0</v>
      </c>
    </row>
    <row r="23" customFormat="false" ht="15" hidden="false" customHeight="true" outlineLevel="0" collapsed="false">
      <c r="B23" s="279" t="s">
        <v>31</v>
      </c>
      <c r="C23" s="279"/>
      <c r="D23" s="279"/>
      <c r="E23" s="279"/>
      <c r="F23" s="281" t="n">
        <f aca="false">SUM(F10:F22)</f>
        <v>120</v>
      </c>
      <c r="G23" s="281" t="n">
        <f aca="false">SUM(G10:G22)</f>
        <v>9</v>
      </c>
      <c r="H23" s="288" t="n">
        <f aca="false">SUM(H10:H22)</f>
        <v>129</v>
      </c>
      <c r="I23" s="281" t="n">
        <f aca="false">SUM(I10:I22)</f>
        <v>9</v>
      </c>
      <c r="J23" s="288" t="n">
        <f aca="false">SUM(J10:J22)</f>
        <v>138</v>
      </c>
      <c r="K23" s="289" t="n">
        <f aca="false">SUM(K10:K22)</f>
        <v>16</v>
      </c>
      <c r="L23" s="289" t="n">
        <f aca="false">SUM(L10:L22)</f>
        <v>2</v>
      </c>
      <c r="M23" s="281" t="n">
        <f aca="false">SUM(M10:M22)</f>
        <v>18</v>
      </c>
      <c r="N23" s="281" t="n">
        <f aca="false">SUM(N10:N22)</f>
        <v>2</v>
      </c>
    </row>
    <row r="24" customFormat="false" ht="12.75" hidden="false" customHeight="false" outlineLevel="0" collapsed="false">
      <c r="B24" s="283"/>
      <c r="C24" s="283"/>
      <c r="D24" s="290"/>
      <c r="E24" s="287" t="n">
        <v>13</v>
      </c>
      <c r="F24" s="101" t="n">
        <v>199</v>
      </c>
      <c r="G24" s="101" t="n">
        <v>0</v>
      </c>
      <c r="H24" s="281" t="n">
        <f aca="false">F24+G24</f>
        <v>199</v>
      </c>
      <c r="I24" s="101" t="n">
        <v>0</v>
      </c>
      <c r="J24" s="281" t="n">
        <f aca="false">H24+I24</f>
        <v>199</v>
      </c>
      <c r="K24" s="103" t="n">
        <v>13</v>
      </c>
      <c r="L24" s="103" t="n">
        <v>4</v>
      </c>
      <c r="M24" s="291" t="n">
        <f aca="false">K24+L24</f>
        <v>17</v>
      </c>
      <c r="N24" s="103" t="n">
        <v>6</v>
      </c>
    </row>
    <row r="25" customFormat="false" ht="12.75" hidden="false" customHeight="false" outlineLevel="0" collapsed="false">
      <c r="B25" s="283"/>
      <c r="C25" s="283" t="s">
        <v>19</v>
      </c>
      <c r="D25" s="290"/>
      <c r="E25" s="279" t="n">
        <v>12</v>
      </c>
      <c r="F25" s="101" t="n">
        <v>4</v>
      </c>
      <c r="G25" s="101" t="n">
        <v>0</v>
      </c>
      <c r="H25" s="281" t="n">
        <f aca="false">F25+G25</f>
        <v>4</v>
      </c>
      <c r="I25" s="101" t="n">
        <v>0</v>
      </c>
      <c r="J25" s="281" t="n">
        <f aca="false">H25+I25</f>
        <v>4</v>
      </c>
      <c r="K25" s="103" t="n">
        <v>0</v>
      </c>
      <c r="L25" s="103" t="n">
        <v>0</v>
      </c>
      <c r="M25" s="291" t="n">
        <f aca="false">K25+L25</f>
        <v>0</v>
      </c>
      <c r="N25" s="103" t="n">
        <v>0</v>
      </c>
    </row>
    <row r="26" customFormat="false" ht="12.75" hidden="false" customHeight="false" outlineLevel="0" collapsed="false">
      <c r="B26" s="283" t="s">
        <v>29</v>
      </c>
      <c r="C26" s="287"/>
      <c r="D26" s="290"/>
      <c r="E26" s="279" t="n">
        <v>11</v>
      </c>
      <c r="F26" s="101" t="n">
        <v>1</v>
      </c>
      <c r="G26" s="101" t="n">
        <v>0</v>
      </c>
      <c r="H26" s="281" t="n">
        <f aca="false">F26+G26</f>
        <v>1</v>
      </c>
      <c r="I26" s="101" t="n">
        <v>0</v>
      </c>
      <c r="J26" s="281" t="n">
        <f aca="false">H26+I26</f>
        <v>1</v>
      </c>
      <c r="K26" s="103" t="n">
        <v>0</v>
      </c>
      <c r="L26" s="103" t="n">
        <v>0</v>
      </c>
      <c r="M26" s="291" t="n">
        <f aca="false">K26+L26</f>
        <v>0</v>
      </c>
      <c r="N26" s="103" t="n">
        <v>0</v>
      </c>
    </row>
    <row r="27" customFormat="false" ht="12.75" hidden="false" customHeight="false" outlineLevel="0" collapsed="false">
      <c r="B27" s="283" t="s">
        <v>32</v>
      </c>
      <c r="C27" s="283"/>
      <c r="D27" s="290" t="s">
        <v>33</v>
      </c>
      <c r="E27" s="279" t="n">
        <v>10</v>
      </c>
      <c r="F27" s="101" t="n">
        <v>4</v>
      </c>
      <c r="G27" s="101" t="n">
        <v>0</v>
      </c>
      <c r="H27" s="281" t="n">
        <f aca="false">F27+G27</f>
        <v>4</v>
      </c>
      <c r="I27" s="101" t="n">
        <v>0</v>
      </c>
      <c r="J27" s="281" t="n">
        <f aca="false">H27+I27</f>
        <v>4</v>
      </c>
      <c r="K27" s="103" t="n">
        <v>0</v>
      </c>
      <c r="L27" s="103" t="n">
        <v>0</v>
      </c>
      <c r="M27" s="291" t="n">
        <f aca="false">K27+L27</f>
        <v>0</v>
      </c>
      <c r="N27" s="103" t="n">
        <v>0</v>
      </c>
    </row>
    <row r="28" customFormat="false" ht="12.75" hidden="false" customHeight="false" outlineLevel="0" collapsed="false">
      <c r="B28" s="283" t="s">
        <v>19</v>
      </c>
      <c r="C28" s="283"/>
      <c r="D28" s="290" t="s">
        <v>32</v>
      </c>
      <c r="E28" s="279" t="n">
        <v>9</v>
      </c>
      <c r="F28" s="101" t="n">
        <v>3</v>
      </c>
      <c r="G28" s="101" t="n">
        <v>0</v>
      </c>
      <c r="H28" s="281" t="n">
        <f aca="false">F28+G28</f>
        <v>3</v>
      </c>
      <c r="I28" s="101" t="n">
        <v>0</v>
      </c>
      <c r="J28" s="281" t="n">
        <f aca="false">H28+I28</f>
        <v>3</v>
      </c>
      <c r="K28" s="103" t="n">
        <v>0</v>
      </c>
      <c r="L28" s="103" t="n">
        <v>0</v>
      </c>
      <c r="M28" s="291" t="n">
        <f aca="false">K28+L28</f>
        <v>0</v>
      </c>
      <c r="N28" s="103" t="n">
        <v>0</v>
      </c>
    </row>
    <row r="29" customFormat="false" ht="12.75" hidden="false" customHeight="false" outlineLevel="0" collapsed="false">
      <c r="B29" s="283" t="s">
        <v>20</v>
      </c>
      <c r="C29" s="283" t="s">
        <v>26</v>
      </c>
      <c r="D29" s="290" t="s">
        <v>34</v>
      </c>
      <c r="E29" s="279" t="n">
        <v>8</v>
      </c>
      <c r="F29" s="101" t="n">
        <v>3</v>
      </c>
      <c r="G29" s="101" t="n">
        <v>0</v>
      </c>
      <c r="H29" s="281" t="n">
        <f aca="false">F29+G29</f>
        <v>3</v>
      </c>
      <c r="I29" s="101" t="n">
        <v>0</v>
      </c>
      <c r="J29" s="281" t="n">
        <f aca="false">H29+I29</f>
        <v>3</v>
      </c>
      <c r="K29" s="103" t="n">
        <v>0</v>
      </c>
      <c r="L29" s="103" t="n">
        <v>0</v>
      </c>
      <c r="M29" s="291" t="n">
        <f aca="false">K29+L29</f>
        <v>0</v>
      </c>
      <c r="N29" s="103" t="n">
        <v>0</v>
      </c>
    </row>
    <row r="30" customFormat="false" ht="12.75" hidden="false" customHeight="false" outlineLevel="0" collapsed="false">
      <c r="B30" s="283" t="s">
        <v>25</v>
      </c>
      <c r="C30" s="283"/>
      <c r="D30" s="290" t="s">
        <v>25</v>
      </c>
      <c r="E30" s="279" t="n">
        <v>7</v>
      </c>
      <c r="F30" s="101" t="n">
        <v>0</v>
      </c>
      <c r="G30" s="101" t="n">
        <v>0</v>
      </c>
      <c r="H30" s="281" t="n">
        <f aca="false">F30+G30</f>
        <v>0</v>
      </c>
      <c r="I30" s="101" t="n">
        <v>0</v>
      </c>
      <c r="J30" s="281" t="n">
        <f aca="false">H30+I30</f>
        <v>0</v>
      </c>
      <c r="K30" s="103" t="n">
        <v>0</v>
      </c>
      <c r="L30" s="103" t="n">
        <v>1</v>
      </c>
      <c r="M30" s="291" t="n">
        <f aca="false">K30+L30</f>
        <v>1</v>
      </c>
      <c r="N30" s="103" t="n">
        <v>1</v>
      </c>
    </row>
    <row r="31" customFormat="false" ht="12.75" hidden="false" customHeight="false" outlineLevel="0" collapsed="false">
      <c r="B31" s="283" t="s">
        <v>19</v>
      </c>
      <c r="C31" s="283"/>
      <c r="D31" s="290" t="s">
        <v>30</v>
      </c>
      <c r="E31" s="279" t="n">
        <v>6</v>
      </c>
      <c r="F31" s="101" t="n">
        <v>1</v>
      </c>
      <c r="G31" s="101" t="n">
        <v>0</v>
      </c>
      <c r="H31" s="281" t="n">
        <f aca="false">F31+G31</f>
        <v>1</v>
      </c>
      <c r="I31" s="101" t="n">
        <v>0</v>
      </c>
      <c r="J31" s="281" t="n">
        <f aca="false">H31+I31</f>
        <v>1</v>
      </c>
      <c r="K31" s="103" t="n">
        <v>0</v>
      </c>
      <c r="L31" s="103" t="n">
        <v>0</v>
      </c>
      <c r="M31" s="291" t="n">
        <f aca="false">K31+L31</f>
        <v>0</v>
      </c>
      <c r="N31" s="103" t="n">
        <v>0</v>
      </c>
    </row>
    <row r="32" customFormat="false" ht="12.75" hidden="false" customHeight="false" outlineLevel="0" collapsed="false">
      <c r="B32" s="283" t="s">
        <v>30</v>
      </c>
      <c r="C32" s="276"/>
      <c r="D32" s="290"/>
      <c r="E32" s="279" t="n">
        <v>5</v>
      </c>
      <c r="F32" s="101" t="n">
        <v>0</v>
      </c>
      <c r="G32" s="101" t="n">
        <v>0</v>
      </c>
      <c r="H32" s="281" t="n">
        <f aca="false">F32+G32</f>
        <v>0</v>
      </c>
      <c r="I32" s="101" t="n">
        <v>0</v>
      </c>
      <c r="J32" s="281" t="n">
        <f aca="false">H32+I32</f>
        <v>0</v>
      </c>
      <c r="K32" s="103" t="n">
        <v>0</v>
      </c>
      <c r="L32" s="103" t="n">
        <v>0</v>
      </c>
      <c r="M32" s="291" t="n">
        <f aca="false">K32+L32</f>
        <v>0</v>
      </c>
      <c r="N32" s="103" t="n">
        <v>0</v>
      </c>
    </row>
    <row r="33" customFormat="false" ht="12.75" hidden="false" customHeight="false" outlineLevel="0" collapsed="false">
      <c r="B33" s="283"/>
      <c r="C33" s="283"/>
      <c r="D33" s="290"/>
      <c r="E33" s="279" t="n">
        <v>4</v>
      </c>
      <c r="F33" s="101" t="n">
        <v>0</v>
      </c>
      <c r="G33" s="101" t="n">
        <v>0</v>
      </c>
      <c r="H33" s="281" t="n">
        <f aca="false">F33+G33</f>
        <v>0</v>
      </c>
      <c r="I33" s="101" t="n">
        <v>0</v>
      </c>
      <c r="J33" s="281" t="n">
        <f aca="false">H33+I33</f>
        <v>0</v>
      </c>
      <c r="K33" s="103" t="n">
        <v>0</v>
      </c>
      <c r="L33" s="103" t="n">
        <v>0</v>
      </c>
      <c r="M33" s="291" t="n">
        <f aca="false">K33+L33</f>
        <v>0</v>
      </c>
      <c r="N33" s="103" t="n">
        <v>0</v>
      </c>
    </row>
    <row r="34" customFormat="false" ht="12.75" hidden="false" customHeight="false" outlineLevel="0" collapsed="false">
      <c r="B34" s="283"/>
      <c r="C34" s="283" t="s">
        <v>18</v>
      </c>
      <c r="D34" s="290"/>
      <c r="E34" s="279" t="n">
        <v>3</v>
      </c>
      <c r="F34" s="101" t="n">
        <v>0</v>
      </c>
      <c r="G34" s="101" t="n">
        <v>0</v>
      </c>
      <c r="H34" s="281" t="n">
        <f aca="false">F34+G34</f>
        <v>0</v>
      </c>
      <c r="I34" s="101" t="n">
        <v>0</v>
      </c>
      <c r="J34" s="281" t="n">
        <f aca="false">H34+I34</f>
        <v>0</v>
      </c>
      <c r="K34" s="103" t="n">
        <v>0</v>
      </c>
      <c r="L34" s="103" t="n">
        <v>0</v>
      </c>
      <c r="M34" s="291" t="n">
        <f aca="false">K34+L34</f>
        <v>0</v>
      </c>
      <c r="N34" s="103" t="n">
        <v>0</v>
      </c>
    </row>
    <row r="35" customFormat="false" ht="12.75" hidden="false" customHeight="false" outlineLevel="0" collapsed="false">
      <c r="B35" s="283"/>
      <c r="C35" s="283"/>
      <c r="D35" s="290"/>
      <c r="E35" s="279" t="n">
        <v>2</v>
      </c>
      <c r="F35" s="101" t="n">
        <v>0</v>
      </c>
      <c r="G35" s="101" t="n">
        <v>0</v>
      </c>
      <c r="H35" s="281" t="n">
        <f aca="false">F35+G35</f>
        <v>0</v>
      </c>
      <c r="I35" s="101" t="n">
        <v>0</v>
      </c>
      <c r="J35" s="281" t="n">
        <f aca="false">H35+I35</f>
        <v>0</v>
      </c>
      <c r="K35" s="103" t="n">
        <v>0</v>
      </c>
      <c r="L35" s="103" t="n">
        <v>0</v>
      </c>
      <c r="M35" s="291" t="n">
        <f aca="false">K35+L35</f>
        <v>0</v>
      </c>
      <c r="N35" s="103" t="n">
        <v>0</v>
      </c>
    </row>
    <row r="36" customFormat="false" ht="12.75" hidden="false" customHeight="false" outlineLevel="0" collapsed="false">
      <c r="B36" s="287"/>
      <c r="C36" s="287"/>
      <c r="D36" s="290"/>
      <c r="E36" s="276" t="n">
        <v>1</v>
      </c>
      <c r="F36" s="101" t="n">
        <v>0</v>
      </c>
      <c r="G36" s="101" t="n">
        <v>10</v>
      </c>
      <c r="H36" s="281" t="n">
        <f aca="false">F36+G36</f>
        <v>10</v>
      </c>
      <c r="I36" s="101" t="n">
        <v>20</v>
      </c>
      <c r="J36" s="281" t="n">
        <f aca="false">H36+I36</f>
        <v>30</v>
      </c>
      <c r="K36" s="103" t="n">
        <v>0</v>
      </c>
      <c r="L36" s="103" t="n">
        <v>0</v>
      </c>
      <c r="M36" s="291" t="n">
        <f aca="false">K36+L36</f>
        <v>0</v>
      </c>
      <c r="N36" s="103" t="n">
        <v>0</v>
      </c>
    </row>
    <row r="37" customFormat="false" ht="15" hidden="false" customHeight="true" outlineLevel="0" collapsed="false">
      <c r="B37" s="292" t="s">
        <v>35</v>
      </c>
      <c r="C37" s="292"/>
      <c r="D37" s="292"/>
      <c r="E37" s="292"/>
      <c r="F37" s="289" t="n">
        <f aca="false">SUM(F24:F36)</f>
        <v>215</v>
      </c>
      <c r="G37" s="281" t="n">
        <f aca="false">SUM(G24:G36)</f>
        <v>10</v>
      </c>
      <c r="H37" s="293" t="n">
        <f aca="false">SUM(H24:H36)</f>
        <v>225</v>
      </c>
      <c r="I37" s="294" t="n">
        <f aca="false">SUM(I24:I36)</f>
        <v>20</v>
      </c>
      <c r="J37" s="288" t="n">
        <f aca="false">SUM(J24:J36)</f>
        <v>245</v>
      </c>
      <c r="K37" s="289" t="n">
        <f aca="false">SUM(K24:K36)</f>
        <v>13</v>
      </c>
      <c r="L37" s="281" t="n">
        <f aca="false">SUM(L24:L36)</f>
        <v>5</v>
      </c>
      <c r="M37" s="288" t="n">
        <f aca="false">SUM(M24:M36)</f>
        <v>18</v>
      </c>
      <c r="N37" s="289" t="n">
        <f aca="false">SUM(N24:N36)</f>
        <v>7</v>
      </c>
    </row>
    <row r="38" customFormat="false" ht="12.75" hidden="false" customHeight="false" outlineLevel="0" collapsed="false">
      <c r="B38" s="276"/>
      <c r="C38" s="276"/>
      <c r="D38" s="295"/>
      <c r="E38" s="279" t="n">
        <v>13</v>
      </c>
      <c r="F38" s="101" t="n">
        <v>1</v>
      </c>
      <c r="G38" s="101" t="n">
        <v>0</v>
      </c>
      <c r="H38" s="281" t="n">
        <f aca="false">F38+G38</f>
        <v>1</v>
      </c>
      <c r="I38" s="101" t="n">
        <v>0</v>
      </c>
      <c r="J38" s="281" t="n">
        <f aca="false">H38+I38</f>
        <v>1</v>
      </c>
      <c r="K38" s="103" t="n">
        <v>0</v>
      </c>
      <c r="L38" s="103" t="n">
        <v>0</v>
      </c>
      <c r="M38" s="291" t="n">
        <f aca="false">K38+L38</f>
        <v>0</v>
      </c>
      <c r="N38" s="103" t="n">
        <v>0</v>
      </c>
    </row>
    <row r="39" customFormat="false" ht="12.75" hidden="false" customHeight="false" outlineLevel="0" collapsed="false">
      <c r="B39" s="283" t="s">
        <v>18</v>
      </c>
      <c r="C39" s="283" t="s">
        <v>19</v>
      </c>
      <c r="D39" s="290" t="s">
        <v>36</v>
      </c>
      <c r="E39" s="279" t="n">
        <v>12</v>
      </c>
      <c r="F39" s="101" t="n">
        <v>0</v>
      </c>
      <c r="G39" s="101" t="n">
        <v>0</v>
      </c>
      <c r="H39" s="281" t="n">
        <f aca="false">F39+G39</f>
        <v>0</v>
      </c>
      <c r="I39" s="101" t="n">
        <v>0</v>
      </c>
      <c r="J39" s="281" t="n">
        <f aca="false">H39+I39</f>
        <v>0</v>
      </c>
      <c r="K39" s="103" t="n">
        <v>0</v>
      </c>
      <c r="L39" s="103" t="n">
        <v>0</v>
      </c>
      <c r="M39" s="291" t="n">
        <f aca="false">K39+L39</f>
        <v>0</v>
      </c>
      <c r="N39" s="103" t="n">
        <v>0</v>
      </c>
    </row>
    <row r="40" customFormat="false" ht="12.75" hidden="false" customHeight="false" outlineLevel="0" collapsed="false">
      <c r="B40" s="283" t="s">
        <v>22</v>
      </c>
      <c r="C40" s="283"/>
      <c r="D40" s="290" t="s">
        <v>22</v>
      </c>
      <c r="E40" s="279" t="n">
        <v>11</v>
      </c>
      <c r="F40" s="101" t="n">
        <v>0</v>
      </c>
      <c r="G40" s="101" t="n">
        <v>0</v>
      </c>
      <c r="H40" s="281" t="n">
        <f aca="false">F40+G40</f>
        <v>0</v>
      </c>
      <c r="I40" s="101" t="n">
        <v>0</v>
      </c>
      <c r="J40" s="281" t="n">
        <f aca="false">H40+I40</f>
        <v>0</v>
      </c>
      <c r="K40" s="103" t="n">
        <v>0</v>
      </c>
      <c r="L40" s="103" t="n">
        <v>0</v>
      </c>
      <c r="M40" s="291" t="n">
        <f aca="false">K40+L40</f>
        <v>0</v>
      </c>
      <c r="N40" s="103" t="n">
        <v>0</v>
      </c>
    </row>
    <row r="41" customFormat="false" ht="12.75" hidden="false" customHeight="false" outlineLevel="0" collapsed="false">
      <c r="B41" s="283" t="s">
        <v>37</v>
      </c>
      <c r="C41" s="276"/>
      <c r="D41" s="290" t="s">
        <v>20</v>
      </c>
      <c r="E41" s="279" t="n">
        <v>10</v>
      </c>
      <c r="F41" s="101" t="n">
        <v>0</v>
      </c>
      <c r="G41" s="101" t="n">
        <v>0</v>
      </c>
      <c r="H41" s="281" t="n">
        <f aca="false">F41+G41</f>
        <v>0</v>
      </c>
      <c r="I41" s="101" t="n">
        <v>0</v>
      </c>
      <c r="J41" s="281" t="n">
        <f aca="false">H41+I41</f>
        <v>0</v>
      </c>
      <c r="K41" s="103" t="n">
        <v>0</v>
      </c>
      <c r="L41" s="103" t="n">
        <v>0</v>
      </c>
      <c r="M41" s="291" t="n">
        <f aca="false">K41+L41</f>
        <v>0</v>
      </c>
      <c r="N41" s="103" t="n">
        <v>0</v>
      </c>
    </row>
    <row r="42" customFormat="false" ht="12.75" hidden="false" customHeight="false" outlineLevel="0" collapsed="false">
      <c r="B42" s="283" t="s">
        <v>25</v>
      </c>
      <c r="C42" s="283"/>
      <c r="D42" s="290" t="s">
        <v>34</v>
      </c>
      <c r="E42" s="279" t="n">
        <v>9</v>
      </c>
      <c r="F42" s="101" t="n">
        <v>0</v>
      </c>
      <c r="G42" s="101" t="n">
        <v>0</v>
      </c>
      <c r="H42" s="281" t="n">
        <f aca="false">F42+G42</f>
        <v>0</v>
      </c>
      <c r="I42" s="101" t="n">
        <v>0</v>
      </c>
      <c r="J42" s="281" t="n">
        <f aca="false">H42+I42</f>
        <v>0</v>
      </c>
      <c r="K42" s="103" t="n">
        <v>0</v>
      </c>
      <c r="L42" s="103" t="n">
        <v>0</v>
      </c>
      <c r="M42" s="291" t="n">
        <f aca="false">K42+L42</f>
        <v>0</v>
      </c>
      <c r="N42" s="103" t="n">
        <v>0</v>
      </c>
    </row>
    <row r="43" customFormat="false" ht="12.75" hidden="false" customHeight="false" outlineLevel="0" collapsed="false">
      <c r="B43" s="283" t="s">
        <v>23</v>
      </c>
      <c r="C43" s="283" t="s">
        <v>26</v>
      </c>
      <c r="D43" s="290" t="s">
        <v>18</v>
      </c>
      <c r="E43" s="279" t="n">
        <v>8</v>
      </c>
      <c r="F43" s="101" t="n">
        <v>0</v>
      </c>
      <c r="G43" s="101" t="n">
        <v>0</v>
      </c>
      <c r="H43" s="281" t="n">
        <f aca="false">F43+G43</f>
        <v>0</v>
      </c>
      <c r="I43" s="101" t="n">
        <v>0</v>
      </c>
      <c r="J43" s="281" t="n">
        <f aca="false">H43+I43</f>
        <v>0</v>
      </c>
      <c r="K43" s="103" t="n">
        <v>0</v>
      </c>
      <c r="L43" s="103" t="n">
        <v>0</v>
      </c>
      <c r="M43" s="291" t="n">
        <f aca="false">K43+L43</f>
        <v>0</v>
      </c>
      <c r="N43" s="103" t="n">
        <v>0</v>
      </c>
    </row>
    <row r="44" customFormat="false" ht="12.75" hidden="false" customHeight="false" outlineLevel="0" collapsed="false">
      <c r="B44" s="283" t="s">
        <v>25</v>
      </c>
      <c r="C44" s="283"/>
      <c r="D44" s="290" t="s">
        <v>33</v>
      </c>
      <c r="E44" s="279" t="n">
        <v>7</v>
      </c>
      <c r="F44" s="101" t="n">
        <v>0</v>
      </c>
      <c r="G44" s="101" t="n">
        <v>0</v>
      </c>
      <c r="H44" s="281" t="n">
        <f aca="false">F44+G44</f>
        <v>0</v>
      </c>
      <c r="I44" s="101" t="n">
        <v>0</v>
      </c>
      <c r="J44" s="281" t="n">
        <f aca="false">H44+I44</f>
        <v>0</v>
      </c>
      <c r="K44" s="103" t="n">
        <v>0</v>
      </c>
      <c r="L44" s="103" t="n">
        <v>0</v>
      </c>
      <c r="M44" s="291" t="n">
        <f aca="false">K44+L44</f>
        <v>0</v>
      </c>
      <c r="N44" s="103" t="n">
        <v>0</v>
      </c>
    </row>
    <row r="45" customFormat="false" ht="12.75" hidden="false" customHeight="false" outlineLevel="0" collapsed="false">
      <c r="B45" s="283" t="s">
        <v>18</v>
      </c>
      <c r="C45" s="283"/>
      <c r="D45" s="290" t="s">
        <v>27</v>
      </c>
      <c r="E45" s="279" t="n">
        <v>6</v>
      </c>
      <c r="F45" s="101" t="n">
        <v>0</v>
      </c>
      <c r="G45" s="101" t="n">
        <v>0</v>
      </c>
      <c r="H45" s="281" t="n">
        <f aca="false">F45+G45</f>
        <v>0</v>
      </c>
      <c r="I45" s="101" t="n">
        <v>0</v>
      </c>
      <c r="J45" s="281" t="n">
        <f aca="false">H45+I45</f>
        <v>0</v>
      </c>
      <c r="K45" s="103" t="n">
        <v>0</v>
      </c>
      <c r="L45" s="103" t="n">
        <v>0</v>
      </c>
      <c r="M45" s="291" t="n">
        <f aca="false">K45+L45</f>
        <v>0</v>
      </c>
      <c r="N45" s="103" t="n">
        <v>0</v>
      </c>
    </row>
    <row r="46" customFormat="false" ht="12.75" hidden="false" customHeight="false" outlineLevel="0" collapsed="false">
      <c r="B46" s="283" t="s">
        <v>28</v>
      </c>
      <c r="C46" s="276"/>
      <c r="D46" s="290" t="s">
        <v>20</v>
      </c>
      <c r="E46" s="279" t="n">
        <v>5</v>
      </c>
      <c r="F46" s="101" t="n">
        <v>0</v>
      </c>
      <c r="G46" s="101" t="n">
        <v>0</v>
      </c>
      <c r="H46" s="281" t="n">
        <f aca="false">F46+G46</f>
        <v>0</v>
      </c>
      <c r="I46" s="101" t="n">
        <v>0</v>
      </c>
      <c r="J46" s="281" t="n">
        <f aca="false">H46+I46</f>
        <v>0</v>
      </c>
      <c r="K46" s="103" t="n">
        <v>0</v>
      </c>
      <c r="L46" s="103" t="n">
        <v>0</v>
      </c>
      <c r="M46" s="291" t="n">
        <f aca="false">K46+L46</f>
        <v>0</v>
      </c>
      <c r="N46" s="103" t="n">
        <v>0</v>
      </c>
    </row>
    <row r="47" customFormat="false" ht="12.75" hidden="false" customHeight="false" outlineLevel="0" collapsed="false">
      <c r="B47" s="283"/>
      <c r="C47" s="283"/>
      <c r="D47" s="290" t="s">
        <v>29</v>
      </c>
      <c r="E47" s="279" t="n">
        <v>4</v>
      </c>
      <c r="F47" s="101" t="n">
        <v>0</v>
      </c>
      <c r="G47" s="101" t="n">
        <v>0</v>
      </c>
      <c r="H47" s="281" t="n">
        <f aca="false">F47+G47</f>
        <v>0</v>
      </c>
      <c r="I47" s="101" t="n">
        <v>0</v>
      </c>
      <c r="J47" s="281" t="n">
        <f aca="false">H47+I47</f>
        <v>0</v>
      </c>
      <c r="K47" s="103" t="n">
        <v>0</v>
      </c>
      <c r="L47" s="103" t="n">
        <v>0</v>
      </c>
      <c r="M47" s="291" t="n">
        <f aca="false">K47+L47</f>
        <v>0</v>
      </c>
      <c r="N47" s="103" t="n">
        <v>0</v>
      </c>
    </row>
    <row r="48" customFormat="false" ht="12.75" hidden="false" customHeight="false" outlineLevel="0" collapsed="false">
      <c r="B48" s="283"/>
      <c r="C48" s="283" t="s">
        <v>18</v>
      </c>
      <c r="D48" s="290" t="s">
        <v>18</v>
      </c>
      <c r="E48" s="279" t="n">
        <v>3</v>
      </c>
      <c r="F48" s="101" t="n">
        <v>0</v>
      </c>
      <c r="G48" s="101" t="n">
        <v>0</v>
      </c>
      <c r="H48" s="281" t="n">
        <f aca="false">F48+G48</f>
        <v>0</v>
      </c>
      <c r="I48" s="101" t="n">
        <v>0</v>
      </c>
      <c r="J48" s="281" t="n">
        <f aca="false">H48+I48</f>
        <v>0</v>
      </c>
      <c r="K48" s="103" t="n">
        <v>0</v>
      </c>
      <c r="L48" s="103" t="n">
        <v>0</v>
      </c>
      <c r="M48" s="291" t="n">
        <f aca="false">K48+L48</f>
        <v>0</v>
      </c>
      <c r="N48" s="103" t="n">
        <v>0</v>
      </c>
    </row>
    <row r="49" customFormat="false" ht="12.75" hidden="false" customHeight="false" outlineLevel="0" collapsed="false">
      <c r="B49" s="283"/>
      <c r="C49" s="283"/>
      <c r="D49" s="290" t="s">
        <v>23</v>
      </c>
      <c r="E49" s="279" t="n">
        <v>2</v>
      </c>
      <c r="F49" s="101" t="n">
        <v>0</v>
      </c>
      <c r="G49" s="101" t="n">
        <v>0</v>
      </c>
      <c r="H49" s="281" t="n">
        <f aca="false">F49+G49</f>
        <v>0</v>
      </c>
      <c r="I49" s="101" t="n">
        <v>0</v>
      </c>
      <c r="J49" s="281" t="n">
        <f aca="false">H49+I49</f>
        <v>0</v>
      </c>
      <c r="K49" s="103" t="n">
        <v>0</v>
      </c>
      <c r="L49" s="103" t="n">
        <v>0</v>
      </c>
      <c r="M49" s="291" t="n">
        <f aca="false">K49+L49</f>
        <v>0</v>
      </c>
      <c r="N49" s="103" t="n">
        <v>0</v>
      </c>
    </row>
    <row r="50" customFormat="false" ht="12.75" hidden="false" customHeight="false" outlineLevel="0" collapsed="false">
      <c r="B50" s="287"/>
      <c r="C50" s="290"/>
      <c r="D50" s="287"/>
      <c r="E50" s="276" t="n">
        <v>1</v>
      </c>
      <c r="F50" s="101" t="n">
        <v>0</v>
      </c>
      <c r="G50" s="101" t="n">
        <v>0</v>
      </c>
      <c r="H50" s="296" t="n">
        <f aca="false">F50+G50</f>
        <v>0</v>
      </c>
      <c r="I50" s="101" t="n">
        <v>0</v>
      </c>
      <c r="J50" s="296" t="n">
        <f aca="false">H50+I50</f>
        <v>0</v>
      </c>
      <c r="K50" s="103" t="n">
        <v>0</v>
      </c>
      <c r="L50" s="103" t="n">
        <v>0</v>
      </c>
      <c r="M50" s="297" t="n">
        <f aca="false">K50+L50</f>
        <v>0</v>
      </c>
      <c r="N50" s="103" t="n">
        <v>0</v>
      </c>
    </row>
    <row r="51" customFormat="false" ht="15" hidden="false" customHeight="true" outlineLevel="0" collapsed="false">
      <c r="B51" s="279" t="s">
        <v>38</v>
      </c>
      <c r="C51" s="279"/>
      <c r="D51" s="279"/>
      <c r="E51" s="279"/>
      <c r="F51" s="281" t="n">
        <f aca="false">SUM(F38:F50)</f>
        <v>1</v>
      </c>
      <c r="G51" s="281" t="n">
        <f aca="false">SUM(G38:G50)</f>
        <v>0</v>
      </c>
      <c r="H51" s="281" t="n">
        <f aca="false">SUM(H38:H50)</f>
        <v>1</v>
      </c>
      <c r="I51" s="281" t="n">
        <f aca="false">SUM(I38:I50)</f>
        <v>0</v>
      </c>
      <c r="J51" s="281" t="n">
        <f aca="false">SUM(J38:J50)</f>
        <v>1</v>
      </c>
      <c r="K51" s="281" t="n">
        <f aca="false">SUM(K38:K50)</f>
        <v>0</v>
      </c>
      <c r="L51" s="281" t="n">
        <f aca="false">SUM(L38:L50)</f>
        <v>0</v>
      </c>
      <c r="M51" s="281" t="n">
        <f aca="false">SUM(M38:M50)</f>
        <v>0</v>
      </c>
      <c r="N51" s="281" t="n">
        <f aca="false">SUM(N38:N50)</f>
        <v>0</v>
      </c>
    </row>
    <row r="52" customFormat="false" ht="12.75" hidden="false" customHeight="true" outlineLevel="0" collapsed="false">
      <c r="B52" s="279" t="s">
        <v>39</v>
      </c>
      <c r="C52" s="279"/>
      <c r="D52" s="279"/>
      <c r="E52" s="279"/>
      <c r="F52" s="101"/>
      <c r="G52" s="101"/>
      <c r="H52" s="101"/>
      <c r="I52" s="101"/>
      <c r="J52" s="101"/>
      <c r="K52" s="101"/>
      <c r="L52" s="101"/>
      <c r="M52" s="101"/>
      <c r="N52" s="101"/>
    </row>
    <row r="53" customFormat="false" ht="15" hidden="false" customHeight="true" outlineLevel="0" collapsed="false">
      <c r="B53" s="298" t="s">
        <v>40</v>
      </c>
      <c r="C53" s="298"/>
      <c r="D53" s="298"/>
      <c r="E53" s="298"/>
      <c r="F53" s="299" t="n">
        <f aca="false">+F23+F37+F51+F52</f>
        <v>336</v>
      </c>
      <c r="G53" s="299" t="n">
        <f aca="false">+G23+G37+G51+G52</f>
        <v>19</v>
      </c>
      <c r="H53" s="299" t="n">
        <f aca="false">+H23+H37+H51+H52</f>
        <v>355</v>
      </c>
      <c r="I53" s="299" t="n">
        <f aca="false">+I23+I37+I51+I52</f>
        <v>29</v>
      </c>
      <c r="J53" s="299" t="n">
        <f aca="false">+J23+J37+J51+J52</f>
        <v>384</v>
      </c>
      <c r="K53" s="299" t="n">
        <f aca="false">+K23+K37+K51+K52</f>
        <v>29</v>
      </c>
      <c r="L53" s="299" t="n">
        <f aca="false">+L23+L37+L51+L52</f>
        <v>7</v>
      </c>
      <c r="M53" s="299" t="n">
        <f aca="false">+M23+M37+M51+M52</f>
        <v>36</v>
      </c>
      <c r="N53" s="299" t="n">
        <f aca="false">+N23+N37+N51+N52</f>
        <v>9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6"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363" t="s">
        <v>0</v>
      </c>
      <c r="C1" s="364"/>
      <c r="D1" s="364"/>
      <c r="E1" s="364"/>
      <c r="F1" s="364"/>
      <c r="G1" s="365"/>
      <c r="H1" s="365"/>
      <c r="I1" s="366"/>
      <c r="J1" s="367"/>
      <c r="K1" s="367"/>
      <c r="L1" s="367"/>
      <c r="M1" s="367"/>
      <c r="N1" s="367"/>
    </row>
    <row r="2" customFormat="false" ht="15" hidden="false" customHeight="false" outlineLevel="0" collapsed="false">
      <c r="B2" s="368" t="s">
        <v>54</v>
      </c>
      <c r="C2" s="369"/>
      <c r="D2" s="369"/>
      <c r="E2" s="369"/>
      <c r="F2" s="370" t="s">
        <v>79</v>
      </c>
      <c r="G2" s="369"/>
      <c r="H2" s="371"/>
      <c r="I2" s="372"/>
      <c r="J2" s="367"/>
      <c r="K2" s="367"/>
      <c r="L2" s="367"/>
      <c r="M2" s="367"/>
      <c r="N2" s="367"/>
    </row>
    <row r="3" customFormat="false" ht="15" hidden="false" customHeight="false" outlineLevel="0" collapsed="false">
      <c r="B3" s="368" t="s">
        <v>42</v>
      </c>
      <c r="C3" s="373" t="s">
        <v>56</v>
      </c>
      <c r="D3" s="373"/>
      <c r="E3" s="373"/>
      <c r="F3" s="373"/>
      <c r="G3" s="373"/>
      <c r="H3" s="373"/>
      <c r="I3" s="373"/>
      <c r="J3" s="374"/>
      <c r="K3" s="374"/>
      <c r="L3" s="374"/>
      <c r="M3" s="374"/>
      <c r="N3" s="374"/>
    </row>
    <row r="4" customFormat="false" ht="15" hidden="false" customHeight="false" outlineLevel="0" collapsed="false">
      <c r="B4" s="375" t="s">
        <v>44</v>
      </c>
      <c r="C4" s="376"/>
      <c r="D4" s="377" t="n">
        <v>44926</v>
      </c>
      <c r="E4" s="378"/>
      <c r="F4" s="378"/>
      <c r="G4" s="379"/>
      <c r="H4" s="379"/>
      <c r="I4" s="380"/>
      <c r="J4" s="374"/>
      <c r="K4" s="374"/>
      <c r="L4" s="374"/>
      <c r="M4" s="374"/>
      <c r="N4" s="374"/>
    </row>
    <row r="5" customFormat="false" ht="15" hidden="false" customHeight="false" outlineLevel="0" collapsed="false">
      <c r="B5" s="381" t="s">
        <v>4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</row>
    <row r="6" customFormat="false" ht="12.75" hidden="false" customHeight="false" outlineLevel="0" collapsed="false">
      <c r="B6" s="382" t="s">
        <v>45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</row>
    <row r="7" customFormat="false" ht="15" hidden="false" customHeight="true" outlineLevel="0" collapsed="false">
      <c r="B7" s="384" t="s">
        <v>6</v>
      </c>
      <c r="C7" s="384"/>
      <c r="D7" s="384"/>
      <c r="E7" s="384"/>
      <c r="F7" s="384" t="s">
        <v>7</v>
      </c>
      <c r="G7" s="384"/>
      <c r="H7" s="384"/>
      <c r="I7" s="384"/>
      <c r="J7" s="384"/>
      <c r="K7" s="384" t="s">
        <v>8</v>
      </c>
      <c r="L7" s="384"/>
      <c r="M7" s="384"/>
      <c r="N7" s="384"/>
    </row>
    <row r="8" customFormat="false" ht="15" hidden="false" customHeight="true" outlineLevel="0" collapsed="false">
      <c r="B8" s="384"/>
      <c r="C8" s="384"/>
      <c r="D8" s="384"/>
      <c r="E8" s="384"/>
      <c r="F8" s="384" t="s">
        <v>9</v>
      </c>
      <c r="G8" s="384"/>
      <c r="H8" s="384"/>
      <c r="I8" s="384" t="s">
        <v>10</v>
      </c>
      <c r="J8" s="384" t="s">
        <v>11</v>
      </c>
      <c r="K8" s="384" t="s">
        <v>12</v>
      </c>
      <c r="L8" s="384" t="s">
        <v>13</v>
      </c>
      <c r="M8" s="384" t="s">
        <v>11</v>
      </c>
      <c r="N8" s="384" t="s">
        <v>14</v>
      </c>
    </row>
    <row r="9" customFormat="false" ht="24" hidden="false" customHeight="false" outlineLevel="0" collapsed="false">
      <c r="B9" s="384"/>
      <c r="C9" s="384"/>
      <c r="D9" s="384"/>
      <c r="E9" s="384"/>
      <c r="F9" s="384" t="s">
        <v>15</v>
      </c>
      <c r="G9" s="384" t="s">
        <v>16</v>
      </c>
      <c r="H9" s="384" t="s">
        <v>17</v>
      </c>
      <c r="I9" s="384"/>
      <c r="J9" s="384"/>
      <c r="K9" s="384"/>
      <c r="L9" s="384"/>
      <c r="M9" s="384"/>
      <c r="N9" s="384"/>
    </row>
    <row r="10" customFormat="false" ht="12.75" hidden="false" customHeight="false" outlineLevel="0" collapsed="false">
      <c r="B10" s="385"/>
      <c r="C10" s="386"/>
      <c r="D10" s="387"/>
      <c r="E10" s="388" t="n">
        <v>13</v>
      </c>
      <c r="F10" s="389" t="n">
        <v>113</v>
      </c>
      <c r="G10" s="389" t="n">
        <v>0</v>
      </c>
      <c r="H10" s="390" t="n">
        <v>113</v>
      </c>
      <c r="I10" s="389" t="n">
        <v>0</v>
      </c>
      <c r="J10" s="390" t="n">
        <v>113</v>
      </c>
      <c r="K10" s="391" t="n">
        <v>54</v>
      </c>
      <c r="L10" s="391" t="n">
        <v>8</v>
      </c>
      <c r="M10" s="392" t="n">
        <v>62</v>
      </c>
      <c r="N10" s="391" t="n">
        <v>10</v>
      </c>
    </row>
    <row r="11" customFormat="false" ht="12.75" hidden="false" customHeight="false" outlineLevel="0" collapsed="false">
      <c r="B11" s="393" t="s">
        <v>18</v>
      </c>
      <c r="C11" s="394" t="s">
        <v>19</v>
      </c>
      <c r="D11" s="387"/>
      <c r="E11" s="388" t="n">
        <v>12</v>
      </c>
      <c r="F11" s="389" t="n">
        <v>21</v>
      </c>
      <c r="G11" s="389" t="n">
        <v>0</v>
      </c>
      <c r="H11" s="390" t="n">
        <v>21</v>
      </c>
      <c r="I11" s="389" t="n">
        <v>0</v>
      </c>
      <c r="J11" s="390" t="n">
        <v>21</v>
      </c>
      <c r="K11" s="391" t="n">
        <v>0</v>
      </c>
      <c r="L11" s="391" t="n">
        <v>0</v>
      </c>
      <c r="M11" s="392" t="n">
        <v>0</v>
      </c>
      <c r="N11" s="391" t="n">
        <v>0</v>
      </c>
    </row>
    <row r="12" customFormat="false" ht="12.75" hidden="false" customHeight="false" outlineLevel="0" collapsed="false">
      <c r="B12" s="393" t="s">
        <v>20</v>
      </c>
      <c r="C12" s="395"/>
      <c r="D12" s="396" t="s">
        <v>21</v>
      </c>
      <c r="E12" s="388" t="n">
        <v>11</v>
      </c>
      <c r="F12" s="389" t="n">
        <v>89</v>
      </c>
      <c r="G12" s="389" t="n">
        <v>0</v>
      </c>
      <c r="H12" s="390" t="n">
        <v>89</v>
      </c>
      <c r="I12" s="389" t="n">
        <v>0</v>
      </c>
      <c r="J12" s="390" t="n">
        <v>89</v>
      </c>
      <c r="K12" s="391" t="n">
        <v>0</v>
      </c>
      <c r="L12" s="391" t="n">
        <v>0</v>
      </c>
      <c r="M12" s="392" t="n">
        <v>0</v>
      </c>
      <c r="N12" s="391" t="n">
        <v>0</v>
      </c>
    </row>
    <row r="13" customFormat="false" ht="12.75" hidden="false" customHeight="false" outlineLevel="0" collapsed="false">
      <c r="B13" s="393" t="s">
        <v>18</v>
      </c>
      <c r="C13" s="394"/>
      <c r="D13" s="396" t="s">
        <v>22</v>
      </c>
      <c r="E13" s="388" t="n">
        <v>10</v>
      </c>
      <c r="F13" s="389" t="n">
        <v>33</v>
      </c>
      <c r="G13" s="389" t="n">
        <v>0</v>
      </c>
      <c r="H13" s="390" t="n">
        <v>33</v>
      </c>
      <c r="I13" s="389" t="n">
        <v>0</v>
      </c>
      <c r="J13" s="390" t="n">
        <v>33</v>
      </c>
      <c r="K13" s="391" t="n">
        <v>0</v>
      </c>
      <c r="L13" s="391" t="n">
        <v>0</v>
      </c>
      <c r="M13" s="392" t="n">
        <v>0</v>
      </c>
      <c r="N13" s="391" t="n">
        <v>0</v>
      </c>
    </row>
    <row r="14" customFormat="false" ht="12.75" hidden="false" customHeight="false" outlineLevel="0" collapsed="false">
      <c r="B14" s="393" t="s">
        <v>23</v>
      </c>
      <c r="C14" s="394"/>
      <c r="D14" s="396" t="s">
        <v>24</v>
      </c>
      <c r="E14" s="388" t="n">
        <v>9</v>
      </c>
      <c r="F14" s="389" t="n">
        <v>20</v>
      </c>
      <c r="G14" s="389" t="n">
        <v>0</v>
      </c>
      <c r="H14" s="390" t="n">
        <v>20</v>
      </c>
      <c r="I14" s="389" t="n">
        <v>0</v>
      </c>
      <c r="J14" s="390" t="n">
        <v>20</v>
      </c>
      <c r="K14" s="391" t="n">
        <v>0</v>
      </c>
      <c r="L14" s="391" t="n">
        <v>0</v>
      </c>
      <c r="M14" s="392" t="n">
        <v>0</v>
      </c>
      <c r="N14" s="391" t="n">
        <v>0</v>
      </c>
    </row>
    <row r="15" customFormat="false" ht="12.75" hidden="false" customHeight="false" outlineLevel="0" collapsed="false">
      <c r="B15" s="393" t="s">
        <v>25</v>
      </c>
      <c r="C15" s="394" t="s">
        <v>26</v>
      </c>
      <c r="D15" s="396" t="s">
        <v>27</v>
      </c>
      <c r="E15" s="388" t="n">
        <v>8</v>
      </c>
      <c r="F15" s="389" t="n">
        <v>16</v>
      </c>
      <c r="G15" s="389" t="n">
        <v>0</v>
      </c>
      <c r="H15" s="390" t="n">
        <v>16</v>
      </c>
      <c r="I15" s="389" t="n">
        <v>0</v>
      </c>
      <c r="J15" s="390" t="n">
        <v>16</v>
      </c>
      <c r="K15" s="391" t="n">
        <v>1</v>
      </c>
      <c r="L15" s="391" t="n">
        <v>0</v>
      </c>
      <c r="M15" s="392" t="n">
        <v>1</v>
      </c>
      <c r="N15" s="391" t="n">
        <v>0</v>
      </c>
    </row>
    <row r="16" customFormat="false" ht="12.75" hidden="false" customHeight="false" outlineLevel="0" collapsed="false">
      <c r="B16" s="393" t="s">
        <v>21</v>
      </c>
      <c r="C16" s="394"/>
      <c r="D16" s="396" t="s">
        <v>28</v>
      </c>
      <c r="E16" s="388" t="n">
        <v>7</v>
      </c>
      <c r="F16" s="389" t="n">
        <v>18</v>
      </c>
      <c r="G16" s="389" t="n">
        <v>0</v>
      </c>
      <c r="H16" s="390" t="n">
        <v>18</v>
      </c>
      <c r="I16" s="389" t="n">
        <v>0</v>
      </c>
      <c r="J16" s="390" t="n">
        <v>18</v>
      </c>
      <c r="K16" s="391" t="n">
        <v>1</v>
      </c>
      <c r="L16" s="391" t="n">
        <v>0</v>
      </c>
      <c r="M16" s="392" t="n">
        <v>1</v>
      </c>
      <c r="N16" s="391" t="n">
        <v>0</v>
      </c>
    </row>
    <row r="17" customFormat="false" ht="12.75" hidden="false" customHeight="false" outlineLevel="0" collapsed="false">
      <c r="B17" s="393" t="s">
        <v>29</v>
      </c>
      <c r="C17" s="395"/>
      <c r="D17" s="396" t="s">
        <v>25</v>
      </c>
      <c r="E17" s="388" t="n">
        <v>6</v>
      </c>
      <c r="F17" s="389" t="n">
        <v>11</v>
      </c>
      <c r="G17" s="389" t="n">
        <v>0</v>
      </c>
      <c r="H17" s="390" t="n">
        <v>11</v>
      </c>
      <c r="I17" s="389" t="n">
        <v>0</v>
      </c>
      <c r="J17" s="390" t="n">
        <v>11</v>
      </c>
      <c r="K17" s="391" t="n">
        <v>0</v>
      </c>
      <c r="L17" s="391" t="n">
        <v>0</v>
      </c>
      <c r="M17" s="392" t="n">
        <v>0</v>
      </c>
      <c r="N17" s="391" t="n">
        <v>0</v>
      </c>
    </row>
    <row r="18" customFormat="false" ht="12.75" hidden="false" customHeight="false" outlineLevel="0" collapsed="false">
      <c r="B18" s="393" t="s">
        <v>18</v>
      </c>
      <c r="C18" s="394"/>
      <c r="D18" s="396" t="s">
        <v>30</v>
      </c>
      <c r="E18" s="388" t="n">
        <v>5</v>
      </c>
      <c r="F18" s="389" t="n">
        <v>5</v>
      </c>
      <c r="G18" s="389" t="n">
        <v>0</v>
      </c>
      <c r="H18" s="390" t="n">
        <v>5</v>
      </c>
      <c r="I18" s="389" t="n">
        <v>0</v>
      </c>
      <c r="J18" s="390" t="n">
        <v>5</v>
      </c>
      <c r="K18" s="391" t="n">
        <v>0</v>
      </c>
      <c r="L18" s="391" t="n">
        <v>0</v>
      </c>
      <c r="M18" s="392" t="n">
        <v>0</v>
      </c>
      <c r="N18" s="391" t="n">
        <v>0</v>
      </c>
    </row>
    <row r="19" customFormat="false" ht="12.75" hidden="false" customHeight="false" outlineLevel="0" collapsed="false">
      <c r="B19" s="393"/>
      <c r="C19" s="394"/>
      <c r="D19" s="396" t="s">
        <v>28</v>
      </c>
      <c r="E19" s="388" t="n">
        <v>4</v>
      </c>
      <c r="F19" s="389" t="n">
        <v>5</v>
      </c>
      <c r="G19" s="389" t="n">
        <v>0</v>
      </c>
      <c r="H19" s="390" t="n">
        <v>5</v>
      </c>
      <c r="I19" s="389" t="n">
        <v>0</v>
      </c>
      <c r="J19" s="390" t="n">
        <v>5</v>
      </c>
      <c r="K19" s="391" t="n">
        <v>0</v>
      </c>
      <c r="L19" s="391" t="n">
        <v>0</v>
      </c>
      <c r="M19" s="392" t="n">
        <v>0</v>
      </c>
      <c r="N19" s="391" t="n">
        <v>0</v>
      </c>
    </row>
    <row r="20" customFormat="false" ht="12.75" hidden="false" customHeight="false" outlineLevel="0" collapsed="false">
      <c r="B20" s="393"/>
      <c r="C20" s="394" t="s">
        <v>18</v>
      </c>
      <c r="D20" s="387"/>
      <c r="E20" s="388" t="n">
        <v>3</v>
      </c>
      <c r="F20" s="389" t="n">
        <v>0</v>
      </c>
      <c r="G20" s="389" t="n">
        <v>4</v>
      </c>
      <c r="H20" s="390" t="n">
        <v>4</v>
      </c>
      <c r="I20" s="389" t="n">
        <v>0</v>
      </c>
      <c r="J20" s="390" t="n">
        <v>4</v>
      </c>
      <c r="K20" s="391" t="n">
        <v>0</v>
      </c>
      <c r="L20" s="391" t="n">
        <v>1</v>
      </c>
      <c r="M20" s="392" t="n">
        <v>1</v>
      </c>
      <c r="N20" s="391" t="n">
        <v>1</v>
      </c>
    </row>
    <row r="21" customFormat="false" ht="12.75" hidden="false" customHeight="false" outlineLevel="0" collapsed="false">
      <c r="B21" s="393"/>
      <c r="C21" s="394"/>
      <c r="D21" s="387"/>
      <c r="E21" s="388" t="n">
        <v>2</v>
      </c>
      <c r="F21" s="389" t="n">
        <v>0</v>
      </c>
      <c r="G21" s="389" t="n">
        <v>20</v>
      </c>
      <c r="H21" s="390" t="n">
        <v>20</v>
      </c>
      <c r="I21" s="389" t="n">
        <v>0</v>
      </c>
      <c r="J21" s="390" t="n">
        <v>20</v>
      </c>
      <c r="K21" s="391" t="n">
        <v>0</v>
      </c>
      <c r="L21" s="391" t="n">
        <v>0</v>
      </c>
      <c r="M21" s="392" t="n">
        <v>0</v>
      </c>
      <c r="N21" s="391" t="n">
        <v>0</v>
      </c>
    </row>
    <row r="22" customFormat="false" ht="12.75" hidden="false" customHeight="false" outlineLevel="0" collapsed="false">
      <c r="B22" s="397"/>
      <c r="C22" s="395"/>
      <c r="D22" s="387"/>
      <c r="E22" s="385" t="n">
        <v>1</v>
      </c>
      <c r="F22" s="389" t="n">
        <v>0</v>
      </c>
      <c r="G22" s="389" t="n">
        <v>9</v>
      </c>
      <c r="H22" s="390" t="n">
        <v>9</v>
      </c>
      <c r="I22" s="389" t="n">
        <v>15</v>
      </c>
      <c r="J22" s="390" t="n">
        <v>24</v>
      </c>
      <c r="K22" s="391" t="n">
        <v>0</v>
      </c>
      <c r="L22" s="391" t="n">
        <v>1</v>
      </c>
      <c r="M22" s="392" t="n">
        <v>1</v>
      </c>
      <c r="N22" s="391" t="n">
        <v>1</v>
      </c>
    </row>
    <row r="23" customFormat="false" ht="15" hidden="false" customHeight="true" outlineLevel="0" collapsed="false">
      <c r="B23" s="388" t="s">
        <v>31</v>
      </c>
      <c r="C23" s="388"/>
      <c r="D23" s="388"/>
      <c r="E23" s="388"/>
      <c r="F23" s="390" t="n">
        <v>331</v>
      </c>
      <c r="G23" s="390" t="n">
        <v>33</v>
      </c>
      <c r="H23" s="398" t="n">
        <v>364</v>
      </c>
      <c r="I23" s="390" t="n">
        <v>15</v>
      </c>
      <c r="J23" s="398" t="n">
        <v>379</v>
      </c>
      <c r="K23" s="399" t="n">
        <v>56</v>
      </c>
      <c r="L23" s="399" t="n">
        <v>10</v>
      </c>
      <c r="M23" s="390" t="n">
        <v>66</v>
      </c>
      <c r="N23" s="390" t="n">
        <v>12</v>
      </c>
    </row>
    <row r="24" customFormat="false" ht="12.75" hidden="false" customHeight="false" outlineLevel="0" collapsed="false">
      <c r="B24" s="393"/>
      <c r="C24" s="393"/>
      <c r="D24" s="400"/>
      <c r="E24" s="397" t="n">
        <v>13</v>
      </c>
      <c r="F24" s="389" t="n">
        <v>234</v>
      </c>
      <c r="G24" s="389" t="n">
        <v>0</v>
      </c>
      <c r="H24" s="390" t="n">
        <v>234</v>
      </c>
      <c r="I24" s="389" t="n">
        <v>0</v>
      </c>
      <c r="J24" s="390" t="n">
        <v>234</v>
      </c>
      <c r="K24" s="391" t="n">
        <v>66</v>
      </c>
      <c r="L24" s="391" t="n">
        <v>7</v>
      </c>
      <c r="M24" s="401" t="n">
        <v>73</v>
      </c>
      <c r="N24" s="391" t="n">
        <v>10</v>
      </c>
    </row>
    <row r="25" customFormat="false" ht="12.75" hidden="false" customHeight="false" outlineLevel="0" collapsed="false">
      <c r="B25" s="393"/>
      <c r="C25" s="393" t="s">
        <v>19</v>
      </c>
      <c r="D25" s="400"/>
      <c r="E25" s="388" t="n">
        <v>12</v>
      </c>
      <c r="F25" s="389" t="n">
        <v>23</v>
      </c>
      <c r="G25" s="389" t="n">
        <v>0</v>
      </c>
      <c r="H25" s="390" t="n">
        <v>23</v>
      </c>
      <c r="I25" s="389" t="n">
        <v>0</v>
      </c>
      <c r="J25" s="390" t="n">
        <v>23</v>
      </c>
      <c r="K25" s="391" t="n">
        <v>0</v>
      </c>
      <c r="L25" s="391" t="n">
        <v>1</v>
      </c>
      <c r="M25" s="401" t="n">
        <v>1</v>
      </c>
      <c r="N25" s="391" t="n">
        <v>1</v>
      </c>
    </row>
    <row r="26" customFormat="false" ht="12.75" hidden="false" customHeight="false" outlineLevel="0" collapsed="false">
      <c r="B26" s="393" t="s">
        <v>29</v>
      </c>
      <c r="C26" s="397"/>
      <c r="D26" s="400"/>
      <c r="E26" s="388" t="n">
        <v>11</v>
      </c>
      <c r="F26" s="389" t="n">
        <v>23</v>
      </c>
      <c r="G26" s="389" t="n">
        <v>0</v>
      </c>
      <c r="H26" s="390" t="n">
        <v>23</v>
      </c>
      <c r="I26" s="389" t="n">
        <v>0</v>
      </c>
      <c r="J26" s="390" t="n">
        <v>23</v>
      </c>
      <c r="K26" s="391" t="n">
        <v>0</v>
      </c>
      <c r="L26" s="391" t="n">
        <v>1</v>
      </c>
      <c r="M26" s="401" t="n">
        <v>1</v>
      </c>
      <c r="N26" s="391" t="n">
        <v>1</v>
      </c>
    </row>
    <row r="27" customFormat="false" ht="12.75" hidden="false" customHeight="false" outlineLevel="0" collapsed="false">
      <c r="B27" s="393" t="s">
        <v>32</v>
      </c>
      <c r="C27" s="393"/>
      <c r="D27" s="400" t="s">
        <v>33</v>
      </c>
      <c r="E27" s="388" t="n">
        <v>10</v>
      </c>
      <c r="F27" s="389" t="n">
        <v>18</v>
      </c>
      <c r="G27" s="389" t="n">
        <v>0</v>
      </c>
      <c r="H27" s="390" t="n">
        <v>18</v>
      </c>
      <c r="I27" s="389" t="n">
        <v>0</v>
      </c>
      <c r="J27" s="390" t="n">
        <v>18</v>
      </c>
      <c r="K27" s="391" t="n">
        <v>1</v>
      </c>
      <c r="L27" s="391" t="n">
        <v>0</v>
      </c>
      <c r="M27" s="401" t="n">
        <v>1</v>
      </c>
      <c r="N27" s="391" t="n">
        <v>0</v>
      </c>
    </row>
    <row r="28" customFormat="false" ht="12.75" hidden="false" customHeight="false" outlineLevel="0" collapsed="false">
      <c r="B28" s="393" t="s">
        <v>19</v>
      </c>
      <c r="C28" s="393"/>
      <c r="D28" s="400" t="s">
        <v>32</v>
      </c>
      <c r="E28" s="388" t="n">
        <v>9</v>
      </c>
      <c r="F28" s="389" t="n">
        <v>20</v>
      </c>
      <c r="G28" s="389" t="n">
        <v>0</v>
      </c>
      <c r="H28" s="390" t="n">
        <v>20</v>
      </c>
      <c r="I28" s="389" t="n">
        <v>0</v>
      </c>
      <c r="J28" s="390" t="n">
        <v>20</v>
      </c>
      <c r="K28" s="391" t="n">
        <v>0</v>
      </c>
      <c r="L28" s="391" t="n">
        <v>0</v>
      </c>
      <c r="M28" s="401" t="n">
        <v>0</v>
      </c>
      <c r="N28" s="391" t="n">
        <v>0</v>
      </c>
    </row>
    <row r="29" customFormat="false" ht="12.75" hidden="false" customHeight="false" outlineLevel="0" collapsed="false">
      <c r="B29" s="393" t="s">
        <v>20</v>
      </c>
      <c r="C29" s="393" t="s">
        <v>26</v>
      </c>
      <c r="D29" s="400" t="s">
        <v>34</v>
      </c>
      <c r="E29" s="388" t="n">
        <v>8</v>
      </c>
      <c r="F29" s="389" t="n">
        <v>17</v>
      </c>
      <c r="G29" s="389" t="n">
        <v>0</v>
      </c>
      <c r="H29" s="390" t="n">
        <v>17</v>
      </c>
      <c r="I29" s="389" t="n">
        <v>0</v>
      </c>
      <c r="J29" s="390" t="n">
        <v>17</v>
      </c>
      <c r="K29" s="391" t="n">
        <v>0</v>
      </c>
      <c r="L29" s="391" t="n">
        <v>1</v>
      </c>
      <c r="M29" s="401" t="n">
        <v>1</v>
      </c>
      <c r="N29" s="391" t="n">
        <v>1</v>
      </c>
    </row>
    <row r="30" customFormat="false" ht="12.75" hidden="false" customHeight="false" outlineLevel="0" collapsed="false">
      <c r="B30" s="393" t="s">
        <v>25</v>
      </c>
      <c r="C30" s="393"/>
      <c r="D30" s="400" t="s">
        <v>25</v>
      </c>
      <c r="E30" s="388" t="n">
        <v>7</v>
      </c>
      <c r="F30" s="389" t="n">
        <v>15</v>
      </c>
      <c r="G30" s="389" t="n">
        <v>0</v>
      </c>
      <c r="H30" s="390" t="n">
        <v>15</v>
      </c>
      <c r="I30" s="389" t="n">
        <v>0</v>
      </c>
      <c r="J30" s="390" t="n">
        <v>15</v>
      </c>
      <c r="K30" s="391" t="n">
        <v>0</v>
      </c>
      <c r="L30" s="391" t="n">
        <v>0</v>
      </c>
      <c r="M30" s="401" t="n">
        <v>0</v>
      </c>
      <c r="N30" s="391" t="n">
        <v>0</v>
      </c>
    </row>
    <row r="31" customFormat="false" ht="12.75" hidden="false" customHeight="false" outlineLevel="0" collapsed="false">
      <c r="B31" s="393" t="s">
        <v>19</v>
      </c>
      <c r="C31" s="393"/>
      <c r="D31" s="400" t="s">
        <v>30</v>
      </c>
      <c r="E31" s="388" t="n">
        <v>6</v>
      </c>
      <c r="F31" s="389" t="n">
        <v>11</v>
      </c>
      <c r="G31" s="389" t="n">
        <v>0</v>
      </c>
      <c r="H31" s="390" t="n">
        <v>11</v>
      </c>
      <c r="I31" s="389" t="n">
        <v>0</v>
      </c>
      <c r="J31" s="390" t="n">
        <v>11</v>
      </c>
      <c r="K31" s="391" t="n">
        <v>0</v>
      </c>
      <c r="L31" s="391" t="n">
        <v>1</v>
      </c>
      <c r="M31" s="401" t="n">
        <v>1</v>
      </c>
      <c r="N31" s="391" t="n">
        <v>1</v>
      </c>
    </row>
    <row r="32" customFormat="false" ht="12.75" hidden="false" customHeight="false" outlineLevel="0" collapsed="false">
      <c r="B32" s="393" t="s">
        <v>30</v>
      </c>
      <c r="C32" s="385"/>
      <c r="D32" s="400"/>
      <c r="E32" s="388" t="n">
        <v>5</v>
      </c>
      <c r="F32" s="389" t="n">
        <v>10</v>
      </c>
      <c r="G32" s="389" t="n">
        <v>0</v>
      </c>
      <c r="H32" s="390" t="n">
        <v>10</v>
      </c>
      <c r="I32" s="389" t="n">
        <v>0</v>
      </c>
      <c r="J32" s="390" t="n">
        <v>10</v>
      </c>
      <c r="K32" s="391" t="n">
        <v>0</v>
      </c>
      <c r="L32" s="391" t="n">
        <v>0</v>
      </c>
      <c r="M32" s="401" t="n">
        <v>0</v>
      </c>
      <c r="N32" s="391" t="n">
        <v>0</v>
      </c>
    </row>
    <row r="33" customFormat="false" ht="12.75" hidden="false" customHeight="false" outlineLevel="0" collapsed="false">
      <c r="B33" s="393"/>
      <c r="C33" s="393"/>
      <c r="D33" s="400"/>
      <c r="E33" s="388" t="n">
        <v>4</v>
      </c>
      <c r="F33" s="389" t="n">
        <v>7</v>
      </c>
      <c r="G33" s="389" t="n">
        <v>0</v>
      </c>
      <c r="H33" s="390" t="n">
        <v>7</v>
      </c>
      <c r="I33" s="389" t="n">
        <v>0</v>
      </c>
      <c r="J33" s="390" t="n">
        <v>7</v>
      </c>
      <c r="K33" s="391" t="n">
        <v>0</v>
      </c>
      <c r="L33" s="391" t="n">
        <v>0</v>
      </c>
      <c r="M33" s="401" t="n">
        <v>0</v>
      </c>
      <c r="N33" s="391" t="n">
        <v>0</v>
      </c>
    </row>
    <row r="34" customFormat="false" ht="12.75" hidden="false" customHeight="false" outlineLevel="0" collapsed="false">
      <c r="B34" s="393"/>
      <c r="C34" s="393" t="s">
        <v>18</v>
      </c>
      <c r="D34" s="400"/>
      <c r="E34" s="388" t="n">
        <v>3</v>
      </c>
      <c r="F34" s="389" t="n">
        <v>0</v>
      </c>
      <c r="G34" s="389" t="n">
        <v>3</v>
      </c>
      <c r="H34" s="390" t="n">
        <v>3</v>
      </c>
      <c r="I34" s="389" t="n">
        <v>0</v>
      </c>
      <c r="J34" s="390" t="n">
        <v>3</v>
      </c>
      <c r="K34" s="391" t="n">
        <v>0</v>
      </c>
      <c r="L34" s="391" t="n">
        <v>0</v>
      </c>
      <c r="M34" s="401" t="n">
        <v>0</v>
      </c>
      <c r="N34" s="391" t="n">
        <v>0</v>
      </c>
    </row>
    <row r="35" customFormat="false" ht="12.75" hidden="false" customHeight="false" outlineLevel="0" collapsed="false">
      <c r="B35" s="393"/>
      <c r="C35" s="393"/>
      <c r="D35" s="400"/>
      <c r="E35" s="388" t="n">
        <v>2</v>
      </c>
      <c r="F35" s="389" t="n">
        <v>0</v>
      </c>
      <c r="G35" s="389" t="n">
        <v>20</v>
      </c>
      <c r="H35" s="390" t="n">
        <v>20</v>
      </c>
      <c r="I35" s="389" t="n">
        <v>0</v>
      </c>
      <c r="J35" s="390" t="n">
        <v>20</v>
      </c>
      <c r="K35" s="391" t="n">
        <v>0</v>
      </c>
      <c r="L35" s="391" t="n">
        <v>0</v>
      </c>
      <c r="M35" s="401" t="n">
        <v>0</v>
      </c>
      <c r="N35" s="391" t="n">
        <v>0</v>
      </c>
    </row>
    <row r="36" customFormat="false" ht="12.75" hidden="false" customHeight="false" outlineLevel="0" collapsed="false">
      <c r="B36" s="397"/>
      <c r="C36" s="397"/>
      <c r="D36" s="400"/>
      <c r="E36" s="385" t="n">
        <v>1</v>
      </c>
      <c r="F36" s="389" t="n">
        <v>0</v>
      </c>
      <c r="G36" s="389" t="n">
        <v>17</v>
      </c>
      <c r="H36" s="390" t="n">
        <v>17</v>
      </c>
      <c r="I36" s="389" t="n">
        <v>27</v>
      </c>
      <c r="J36" s="390" t="n">
        <v>44</v>
      </c>
      <c r="K36" s="391" t="n">
        <v>0</v>
      </c>
      <c r="L36" s="391" t="n">
        <v>0</v>
      </c>
      <c r="M36" s="401" t="n">
        <v>0</v>
      </c>
      <c r="N36" s="391" t="n">
        <v>0</v>
      </c>
    </row>
    <row r="37" customFormat="false" ht="15" hidden="false" customHeight="true" outlineLevel="0" collapsed="false">
      <c r="B37" s="402" t="s">
        <v>35</v>
      </c>
      <c r="C37" s="402"/>
      <c r="D37" s="402"/>
      <c r="E37" s="402"/>
      <c r="F37" s="399" t="n">
        <v>378</v>
      </c>
      <c r="G37" s="390" t="n">
        <v>40</v>
      </c>
      <c r="H37" s="403" t="n">
        <v>418</v>
      </c>
      <c r="I37" s="404" t="n">
        <v>27</v>
      </c>
      <c r="J37" s="398" t="n">
        <v>445</v>
      </c>
      <c r="K37" s="399" t="n">
        <v>67</v>
      </c>
      <c r="L37" s="390" t="n">
        <v>11</v>
      </c>
      <c r="M37" s="398" t="n">
        <v>78</v>
      </c>
      <c r="N37" s="399" t="n">
        <v>14</v>
      </c>
    </row>
    <row r="38" customFormat="false" ht="12.75" hidden="false" customHeight="false" outlineLevel="0" collapsed="false">
      <c r="B38" s="385"/>
      <c r="C38" s="385"/>
      <c r="D38" s="405"/>
      <c r="E38" s="388" t="n">
        <v>13</v>
      </c>
      <c r="F38" s="389" t="n">
        <v>8</v>
      </c>
      <c r="G38" s="389" t="n">
        <v>0</v>
      </c>
      <c r="H38" s="390" t="n">
        <v>8</v>
      </c>
      <c r="I38" s="389" t="n">
        <v>0</v>
      </c>
      <c r="J38" s="390" t="n">
        <v>8</v>
      </c>
      <c r="K38" s="391" t="n">
        <v>0</v>
      </c>
      <c r="L38" s="391" t="n">
        <v>1</v>
      </c>
      <c r="M38" s="401" t="n">
        <v>1</v>
      </c>
      <c r="N38" s="391" t="n">
        <v>1</v>
      </c>
    </row>
    <row r="39" customFormat="false" ht="12.75" hidden="false" customHeight="false" outlineLevel="0" collapsed="false">
      <c r="B39" s="393" t="s">
        <v>18</v>
      </c>
      <c r="C39" s="393" t="s">
        <v>19</v>
      </c>
      <c r="D39" s="400" t="s">
        <v>36</v>
      </c>
      <c r="E39" s="388" t="n">
        <v>12</v>
      </c>
      <c r="F39" s="389" t="n">
        <v>0</v>
      </c>
      <c r="G39" s="389" t="n">
        <v>0</v>
      </c>
      <c r="H39" s="390" t="n">
        <v>0</v>
      </c>
      <c r="I39" s="389" t="n">
        <v>0</v>
      </c>
      <c r="J39" s="390" t="n">
        <v>0</v>
      </c>
      <c r="K39" s="391" t="n">
        <v>0</v>
      </c>
      <c r="L39" s="391" t="n">
        <v>0</v>
      </c>
      <c r="M39" s="401" t="n">
        <v>0</v>
      </c>
      <c r="N39" s="391" t="n">
        <v>0</v>
      </c>
    </row>
    <row r="40" customFormat="false" ht="12.75" hidden="false" customHeight="false" outlineLevel="0" collapsed="false">
      <c r="B40" s="393" t="s">
        <v>22</v>
      </c>
      <c r="C40" s="393"/>
      <c r="D40" s="400" t="s">
        <v>22</v>
      </c>
      <c r="E40" s="388" t="n">
        <v>11</v>
      </c>
      <c r="F40" s="389" t="n">
        <v>0</v>
      </c>
      <c r="G40" s="389" t="n">
        <v>0</v>
      </c>
      <c r="H40" s="390" t="n">
        <v>0</v>
      </c>
      <c r="I40" s="389" t="n">
        <v>0</v>
      </c>
      <c r="J40" s="390" t="n">
        <v>0</v>
      </c>
      <c r="K40" s="391" t="n">
        <v>0</v>
      </c>
      <c r="L40" s="391" t="n">
        <v>0</v>
      </c>
      <c r="M40" s="401" t="n">
        <v>0</v>
      </c>
      <c r="N40" s="391" t="n">
        <v>0</v>
      </c>
    </row>
    <row r="41" customFormat="false" ht="12.75" hidden="false" customHeight="false" outlineLevel="0" collapsed="false">
      <c r="B41" s="393" t="s">
        <v>37</v>
      </c>
      <c r="C41" s="385"/>
      <c r="D41" s="400" t="s">
        <v>20</v>
      </c>
      <c r="E41" s="388" t="n">
        <v>10</v>
      </c>
      <c r="F41" s="389" t="n">
        <v>0</v>
      </c>
      <c r="G41" s="389" t="n">
        <v>0</v>
      </c>
      <c r="H41" s="390" t="n">
        <v>0</v>
      </c>
      <c r="I41" s="389" t="n">
        <v>0</v>
      </c>
      <c r="J41" s="390" t="n">
        <v>0</v>
      </c>
      <c r="K41" s="391" t="n">
        <v>0</v>
      </c>
      <c r="L41" s="391" t="n">
        <v>0</v>
      </c>
      <c r="M41" s="401" t="n">
        <v>0</v>
      </c>
      <c r="N41" s="391" t="n">
        <v>0</v>
      </c>
    </row>
    <row r="42" customFormat="false" ht="12.75" hidden="false" customHeight="false" outlineLevel="0" collapsed="false">
      <c r="B42" s="393" t="s">
        <v>25</v>
      </c>
      <c r="C42" s="393"/>
      <c r="D42" s="400" t="s">
        <v>34</v>
      </c>
      <c r="E42" s="388" t="n">
        <v>9</v>
      </c>
      <c r="F42" s="389" t="n">
        <v>0</v>
      </c>
      <c r="G42" s="389" t="n">
        <v>0</v>
      </c>
      <c r="H42" s="390" t="n">
        <v>0</v>
      </c>
      <c r="I42" s="389" t="n">
        <v>0</v>
      </c>
      <c r="J42" s="390" t="n">
        <v>0</v>
      </c>
      <c r="K42" s="391" t="n">
        <v>0</v>
      </c>
      <c r="L42" s="391" t="n">
        <v>0</v>
      </c>
      <c r="M42" s="401" t="n">
        <v>0</v>
      </c>
      <c r="N42" s="391" t="n">
        <v>0</v>
      </c>
    </row>
    <row r="43" customFormat="false" ht="12.75" hidden="false" customHeight="false" outlineLevel="0" collapsed="false">
      <c r="B43" s="393" t="s">
        <v>23</v>
      </c>
      <c r="C43" s="393" t="s">
        <v>26</v>
      </c>
      <c r="D43" s="400" t="s">
        <v>18</v>
      </c>
      <c r="E43" s="388" t="n">
        <v>8</v>
      </c>
      <c r="F43" s="389" t="n">
        <v>0</v>
      </c>
      <c r="G43" s="389" t="n">
        <v>0</v>
      </c>
      <c r="H43" s="390" t="n">
        <v>0</v>
      </c>
      <c r="I43" s="389" t="n">
        <v>0</v>
      </c>
      <c r="J43" s="390" t="n">
        <v>0</v>
      </c>
      <c r="K43" s="391" t="n">
        <v>0</v>
      </c>
      <c r="L43" s="391" t="n">
        <v>0</v>
      </c>
      <c r="M43" s="401" t="n">
        <v>0</v>
      </c>
      <c r="N43" s="391" t="n">
        <v>0</v>
      </c>
    </row>
    <row r="44" customFormat="false" ht="12.75" hidden="false" customHeight="false" outlineLevel="0" collapsed="false">
      <c r="B44" s="393" t="s">
        <v>25</v>
      </c>
      <c r="C44" s="393"/>
      <c r="D44" s="400" t="s">
        <v>33</v>
      </c>
      <c r="E44" s="388" t="n">
        <v>7</v>
      </c>
      <c r="F44" s="389" t="n">
        <v>0</v>
      </c>
      <c r="G44" s="389" t="n">
        <v>0</v>
      </c>
      <c r="H44" s="390" t="n">
        <v>0</v>
      </c>
      <c r="I44" s="389" t="n">
        <v>0</v>
      </c>
      <c r="J44" s="390" t="n">
        <v>0</v>
      </c>
      <c r="K44" s="391" t="n">
        <v>0</v>
      </c>
      <c r="L44" s="391" t="n">
        <v>0</v>
      </c>
      <c r="M44" s="401" t="n">
        <v>0</v>
      </c>
      <c r="N44" s="391" t="n">
        <v>0</v>
      </c>
    </row>
    <row r="45" customFormat="false" ht="12.75" hidden="false" customHeight="false" outlineLevel="0" collapsed="false">
      <c r="B45" s="393" t="s">
        <v>18</v>
      </c>
      <c r="C45" s="393"/>
      <c r="D45" s="400" t="s">
        <v>27</v>
      </c>
      <c r="E45" s="388" t="n">
        <v>6</v>
      </c>
      <c r="F45" s="389" t="n">
        <v>0</v>
      </c>
      <c r="G45" s="389" t="n">
        <v>0</v>
      </c>
      <c r="H45" s="390" t="n">
        <v>0</v>
      </c>
      <c r="I45" s="389" t="n">
        <v>0</v>
      </c>
      <c r="J45" s="390" t="n">
        <v>0</v>
      </c>
      <c r="K45" s="391" t="n">
        <v>0</v>
      </c>
      <c r="L45" s="391" t="n">
        <v>0</v>
      </c>
      <c r="M45" s="401" t="n">
        <v>0</v>
      </c>
      <c r="N45" s="391" t="n">
        <v>0</v>
      </c>
    </row>
    <row r="46" customFormat="false" ht="12.75" hidden="false" customHeight="false" outlineLevel="0" collapsed="false">
      <c r="B46" s="393" t="s">
        <v>28</v>
      </c>
      <c r="C46" s="385"/>
      <c r="D46" s="400" t="s">
        <v>20</v>
      </c>
      <c r="E46" s="388" t="n">
        <v>5</v>
      </c>
      <c r="F46" s="389" t="n">
        <v>0</v>
      </c>
      <c r="G46" s="389" t="n">
        <v>0</v>
      </c>
      <c r="H46" s="390" t="n">
        <v>0</v>
      </c>
      <c r="I46" s="389" t="n">
        <v>0</v>
      </c>
      <c r="J46" s="390" t="n">
        <v>0</v>
      </c>
      <c r="K46" s="391" t="n">
        <v>0</v>
      </c>
      <c r="L46" s="391" t="n">
        <v>0</v>
      </c>
      <c r="M46" s="401" t="n">
        <v>0</v>
      </c>
      <c r="N46" s="391" t="n">
        <v>0</v>
      </c>
    </row>
    <row r="47" customFormat="false" ht="12.75" hidden="false" customHeight="false" outlineLevel="0" collapsed="false">
      <c r="B47" s="393"/>
      <c r="C47" s="393"/>
      <c r="D47" s="400" t="s">
        <v>29</v>
      </c>
      <c r="E47" s="388" t="n">
        <v>4</v>
      </c>
      <c r="F47" s="389" t="n">
        <v>0</v>
      </c>
      <c r="G47" s="389" t="n">
        <v>0</v>
      </c>
      <c r="H47" s="390" t="n">
        <v>0</v>
      </c>
      <c r="I47" s="389" t="n">
        <v>0</v>
      </c>
      <c r="J47" s="390" t="n">
        <v>0</v>
      </c>
      <c r="K47" s="391" t="n">
        <v>0</v>
      </c>
      <c r="L47" s="391" t="n">
        <v>0</v>
      </c>
      <c r="M47" s="401" t="n">
        <v>0</v>
      </c>
      <c r="N47" s="391" t="n">
        <v>0</v>
      </c>
    </row>
    <row r="48" customFormat="false" ht="12.75" hidden="false" customHeight="false" outlineLevel="0" collapsed="false">
      <c r="B48" s="393"/>
      <c r="C48" s="393" t="s">
        <v>18</v>
      </c>
      <c r="D48" s="400" t="s">
        <v>18</v>
      </c>
      <c r="E48" s="388" t="n">
        <v>3</v>
      </c>
      <c r="F48" s="389" t="n">
        <v>0</v>
      </c>
      <c r="G48" s="389" t="n">
        <v>0</v>
      </c>
      <c r="H48" s="390" t="n">
        <v>0</v>
      </c>
      <c r="I48" s="389" t="n">
        <v>0</v>
      </c>
      <c r="J48" s="390" t="n">
        <v>0</v>
      </c>
      <c r="K48" s="391" t="n">
        <v>0</v>
      </c>
      <c r="L48" s="391" t="n">
        <v>0</v>
      </c>
      <c r="M48" s="401" t="n">
        <v>0</v>
      </c>
      <c r="N48" s="391" t="n">
        <v>0</v>
      </c>
    </row>
    <row r="49" customFormat="false" ht="12.75" hidden="false" customHeight="false" outlineLevel="0" collapsed="false">
      <c r="B49" s="393"/>
      <c r="C49" s="393"/>
      <c r="D49" s="400" t="s">
        <v>23</v>
      </c>
      <c r="E49" s="388" t="n">
        <v>2</v>
      </c>
      <c r="F49" s="389" t="n">
        <v>0</v>
      </c>
      <c r="G49" s="389" t="n">
        <v>0</v>
      </c>
      <c r="H49" s="390" t="n">
        <v>0</v>
      </c>
      <c r="I49" s="389" t="n">
        <v>0</v>
      </c>
      <c r="J49" s="390" t="n">
        <v>0</v>
      </c>
      <c r="K49" s="391" t="n">
        <v>0</v>
      </c>
      <c r="L49" s="391" t="n">
        <v>0</v>
      </c>
      <c r="M49" s="401" t="n">
        <v>0</v>
      </c>
      <c r="N49" s="391" t="n">
        <v>0</v>
      </c>
    </row>
    <row r="50" customFormat="false" ht="12.75" hidden="false" customHeight="false" outlineLevel="0" collapsed="false">
      <c r="B50" s="397"/>
      <c r="C50" s="400"/>
      <c r="D50" s="397"/>
      <c r="E50" s="385" t="n">
        <v>1</v>
      </c>
      <c r="F50" s="389" t="n">
        <v>0</v>
      </c>
      <c r="G50" s="389" t="n">
        <v>0</v>
      </c>
      <c r="H50" s="406" t="n">
        <v>0</v>
      </c>
      <c r="I50" s="389" t="n">
        <v>2</v>
      </c>
      <c r="J50" s="406" t="n">
        <v>2</v>
      </c>
      <c r="K50" s="391" t="n">
        <v>0</v>
      </c>
      <c r="L50" s="391" t="n">
        <v>0</v>
      </c>
      <c r="M50" s="407" t="n">
        <v>0</v>
      </c>
      <c r="N50" s="391" t="n">
        <v>0</v>
      </c>
    </row>
    <row r="51" customFormat="false" ht="15" hidden="false" customHeight="true" outlineLevel="0" collapsed="false">
      <c r="B51" s="388" t="s">
        <v>38</v>
      </c>
      <c r="C51" s="388"/>
      <c r="D51" s="388"/>
      <c r="E51" s="388"/>
      <c r="F51" s="390" t="n">
        <v>8</v>
      </c>
      <c r="G51" s="390" t="n">
        <v>0</v>
      </c>
      <c r="H51" s="390" t="n">
        <v>8</v>
      </c>
      <c r="I51" s="390" t="n">
        <v>2</v>
      </c>
      <c r="J51" s="390" t="n">
        <v>10</v>
      </c>
      <c r="K51" s="390" t="n">
        <v>0</v>
      </c>
      <c r="L51" s="390" t="n">
        <v>1</v>
      </c>
      <c r="M51" s="390" t="n">
        <v>1</v>
      </c>
      <c r="N51" s="390" t="n">
        <v>1</v>
      </c>
    </row>
    <row r="52" customFormat="false" ht="15" hidden="false" customHeight="true" outlineLevel="0" collapsed="false">
      <c r="B52" s="388" t="s">
        <v>39</v>
      </c>
      <c r="C52" s="388"/>
      <c r="D52" s="388"/>
      <c r="E52" s="388"/>
      <c r="F52" s="389"/>
      <c r="G52" s="389"/>
      <c r="H52" s="389"/>
      <c r="I52" s="389"/>
      <c r="J52" s="389"/>
      <c r="K52" s="389"/>
      <c r="L52" s="389"/>
      <c r="M52" s="389"/>
      <c r="N52" s="389"/>
    </row>
    <row r="53" customFormat="false" ht="15" hidden="false" customHeight="true" outlineLevel="0" collapsed="false">
      <c r="B53" s="408" t="s">
        <v>40</v>
      </c>
      <c r="C53" s="408"/>
      <c r="D53" s="408"/>
      <c r="E53" s="408"/>
      <c r="F53" s="409" t="n">
        <v>717</v>
      </c>
      <c r="G53" s="409" t="n">
        <v>73</v>
      </c>
      <c r="H53" s="409" t="n">
        <v>790</v>
      </c>
      <c r="I53" s="409" t="n">
        <v>44</v>
      </c>
      <c r="J53" s="409" t="n">
        <v>834</v>
      </c>
      <c r="K53" s="409" t="n">
        <v>123</v>
      </c>
      <c r="L53" s="409" t="n">
        <v>22</v>
      </c>
      <c r="M53" s="409" t="n">
        <v>145</v>
      </c>
      <c r="N53" s="409" t="n">
        <v>27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53" t="s">
        <v>0</v>
      </c>
      <c r="C1" s="54"/>
      <c r="D1" s="54"/>
      <c r="E1" s="54"/>
      <c r="F1" s="54"/>
      <c r="G1" s="55"/>
      <c r="H1" s="55"/>
      <c r="I1" s="56"/>
      <c r="J1" s="57"/>
      <c r="K1" s="57"/>
      <c r="L1" s="57"/>
      <c r="M1" s="57"/>
      <c r="N1" s="57"/>
    </row>
    <row r="2" customFormat="false" ht="15" hidden="false" customHeight="false" outlineLevel="0" collapsed="false">
      <c r="B2" s="58" t="s">
        <v>54</v>
      </c>
      <c r="C2" s="59"/>
      <c r="D2" s="59"/>
      <c r="E2" s="59"/>
      <c r="F2" s="95" t="s">
        <v>80</v>
      </c>
      <c r="G2" s="59"/>
      <c r="H2" s="60"/>
      <c r="I2" s="61"/>
      <c r="J2" s="57"/>
      <c r="K2" s="57"/>
      <c r="L2" s="57"/>
      <c r="M2" s="57"/>
      <c r="N2" s="57"/>
    </row>
    <row r="3" customFormat="false" ht="12.75" hidden="false" customHeight="false" outlineLevel="0" collapsed="false">
      <c r="B3" s="58" t="s">
        <v>42</v>
      </c>
      <c r="C3" s="62" t="s">
        <v>56</v>
      </c>
      <c r="D3" s="62"/>
      <c r="E3" s="62"/>
      <c r="F3" s="62"/>
      <c r="G3" s="62"/>
      <c r="H3" s="62"/>
      <c r="I3" s="62"/>
    </row>
    <row r="4" customFormat="false" ht="12.75" hidden="false" customHeight="false" outlineLevel="0" collapsed="false">
      <c r="B4" s="63" t="s">
        <v>44</v>
      </c>
      <c r="C4" s="64"/>
      <c r="D4" s="65" t="n">
        <v>44926</v>
      </c>
      <c r="E4" s="66"/>
      <c r="F4" s="66"/>
      <c r="G4" s="67"/>
      <c r="H4" s="67"/>
      <c r="I4" s="68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96" t="s">
        <v>6</v>
      </c>
      <c r="C7" s="96"/>
      <c r="D7" s="96"/>
      <c r="E7" s="96"/>
      <c r="F7" s="96" t="s">
        <v>7</v>
      </c>
      <c r="G7" s="96"/>
      <c r="H7" s="96"/>
      <c r="I7" s="96"/>
      <c r="J7" s="96"/>
      <c r="K7" s="96" t="s">
        <v>8</v>
      </c>
      <c r="L7" s="96"/>
      <c r="M7" s="96"/>
      <c r="N7" s="96"/>
    </row>
    <row r="8" customFormat="false" ht="15" hidden="false" customHeight="true" outlineLevel="0" collapsed="false">
      <c r="B8" s="96"/>
      <c r="C8" s="96"/>
      <c r="D8" s="96"/>
      <c r="E8" s="96"/>
      <c r="F8" s="96" t="s">
        <v>9</v>
      </c>
      <c r="G8" s="96"/>
      <c r="H8" s="96"/>
      <c r="I8" s="96" t="s">
        <v>10</v>
      </c>
      <c r="J8" s="96" t="s">
        <v>11</v>
      </c>
      <c r="K8" s="96" t="s">
        <v>12</v>
      </c>
      <c r="L8" s="96" t="s">
        <v>13</v>
      </c>
      <c r="M8" s="96" t="s">
        <v>11</v>
      </c>
      <c r="N8" s="96" t="s">
        <v>14</v>
      </c>
    </row>
    <row r="9" customFormat="false" ht="24" hidden="false" customHeight="false" outlineLevel="0" collapsed="false">
      <c r="B9" s="96"/>
      <c r="C9" s="96"/>
      <c r="D9" s="96"/>
      <c r="E9" s="96"/>
      <c r="F9" s="96" t="s">
        <v>15</v>
      </c>
      <c r="G9" s="96" t="s">
        <v>16</v>
      </c>
      <c r="H9" s="96" t="s">
        <v>17</v>
      </c>
      <c r="I9" s="96"/>
      <c r="J9" s="96"/>
      <c r="K9" s="96"/>
      <c r="L9" s="96"/>
      <c r="M9" s="96"/>
      <c r="N9" s="96"/>
    </row>
    <row r="10" customFormat="false" ht="12.75" hidden="false" customHeight="false" outlineLevel="0" collapsed="false">
      <c r="B10" s="97"/>
      <c r="C10" s="98"/>
      <c r="D10" s="99"/>
      <c r="E10" s="100" t="n">
        <v>13</v>
      </c>
      <c r="F10" s="101" t="n">
        <v>116</v>
      </c>
      <c r="G10" s="101" t="n">
        <v>0</v>
      </c>
      <c r="H10" s="281" t="n">
        <f aca="false">F10+G10</f>
        <v>116</v>
      </c>
      <c r="I10" s="101" t="n">
        <v>0</v>
      </c>
      <c r="J10" s="281" t="n">
        <f aca="false">H10+I10</f>
        <v>116</v>
      </c>
      <c r="K10" s="103" t="n">
        <v>52</v>
      </c>
      <c r="L10" s="103" t="n">
        <v>4</v>
      </c>
      <c r="M10" s="282" t="n">
        <f aca="false">K10+L10</f>
        <v>56</v>
      </c>
      <c r="N10" s="103" t="n">
        <v>4</v>
      </c>
    </row>
    <row r="11" customFormat="false" ht="12.75" hidden="false" customHeight="false" outlineLevel="0" collapsed="false">
      <c r="B11" s="105" t="s">
        <v>18</v>
      </c>
      <c r="C11" s="106" t="s">
        <v>19</v>
      </c>
      <c r="D11" s="99"/>
      <c r="E11" s="100" t="n">
        <v>12</v>
      </c>
      <c r="F11" s="101" t="n">
        <v>16</v>
      </c>
      <c r="G11" s="101" t="n">
        <v>0</v>
      </c>
      <c r="H11" s="281" t="n">
        <f aca="false">F11+G11</f>
        <v>16</v>
      </c>
      <c r="I11" s="101" t="n">
        <v>0</v>
      </c>
      <c r="J11" s="281" t="n">
        <f aca="false">H11+I11</f>
        <v>16</v>
      </c>
      <c r="K11" s="103" t="n">
        <v>0</v>
      </c>
      <c r="L11" s="103" t="n">
        <v>0</v>
      </c>
      <c r="M11" s="282" t="n">
        <f aca="false">K11+L11</f>
        <v>0</v>
      </c>
      <c r="N11" s="103" t="n">
        <v>0</v>
      </c>
    </row>
    <row r="12" customFormat="false" ht="12.75" hidden="false" customHeight="false" outlineLevel="0" collapsed="false">
      <c r="B12" s="105" t="s">
        <v>20</v>
      </c>
      <c r="C12" s="107"/>
      <c r="D12" s="108" t="s">
        <v>21</v>
      </c>
      <c r="E12" s="100" t="n">
        <v>11</v>
      </c>
      <c r="F12" s="101" t="n">
        <v>10</v>
      </c>
      <c r="G12" s="101" t="n">
        <v>0</v>
      </c>
      <c r="H12" s="281" t="n">
        <f aca="false">F12+G12</f>
        <v>10</v>
      </c>
      <c r="I12" s="101" t="n">
        <v>0</v>
      </c>
      <c r="J12" s="281" t="n">
        <f aca="false">H12+I12</f>
        <v>10</v>
      </c>
      <c r="K12" s="103" t="n">
        <v>1</v>
      </c>
      <c r="L12" s="103" t="n">
        <v>0</v>
      </c>
      <c r="M12" s="282" t="n">
        <f aca="false">K12+L12</f>
        <v>1</v>
      </c>
      <c r="N12" s="103" t="n">
        <v>0</v>
      </c>
    </row>
    <row r="13" customFormat="false" ht="12.75" hidden="false" customHeight="false" outlineLevel="0" collapsed="false">
      <c r="B13" s="105" t="s">
        <v>18</v>
      </c>
      <c r="C13" s="106"/>
      <c r="D13" s="108" t="s">
        <v>22</v>
      </c>
      <c r="E13" s="100" t="n">
        <v>10</v>
      </c>
      <c r="F13" s="101" t="n">
        <v>13</v>
      </c>
      <c r="G13" s="101" t="n">
        <v>0</v>
      </c>
      <c r="H13" s="281" t="n">
        <f aca="false">F13+G13</f>
        <v>13</v>
      </c>
      <c r="I13" s="101" t="n">
        <v>0</v>
      </c>
      <c r="J13" s="281" t="n">
        <f aca="false">H13+I13</f>
        <v>13</v>
      </c>
      <c r="K13" s="103" t="n">
        <v>0</v>
      </c>
      <c r="L13" s="103" t="n">
        <v>0</v>
      </c>
      <c r="M13" s="282" t="n">
        <f aca="false">K13+L13</f>
        <v>0</v>
      </c>
      <c r="N13" s="103" t="n">
        <v>0</v>
      </c>
    </row>
    <row r="14" customFormat="false" ht="12.75" hidden="false" customHeight="false" outlineLevel="0" collapsed="false">
      <c r="B14" s="105" t="s">
        <v>23</v>
      </c>
      <c r="C14" s="106"/>
      <c r="D14" s="108" t="s">
        <v>24</v>
      </c>
      <c r="E14" s="100" t="n">
        <v>9</v>
      </c>
      <c r="F14" s="101" t="n">
        <v>10</v>
      </c>
      <c r="G14" s="101" t="n">
        <v>0</v>
      </c>
      <c r="H14" s="281" t="n">
        <f aca="false">F14+G14</f>
        <v>10</v>
      </c>
      <c r="I14" s="101" t="n">
        <v>0</v>
      </c>
      <c r="J14" s="281" t="n">
        <f aca="false">H14+I14</f>
        <v>10</v>
      </c>
      <c r="K14" s="103" t="n">
        <v>0</v>
      </c>
      <c r="L14" s="103" t="n">
        <v>2</v>
      </c>
      <c r="M14" s="282" t="n">
        <f aca="false">K14+L14</f>
        <v>2</v>
      </c>
      <c r="N14" s="103" t="n">
        <v>2</v>
      </c>
    </row>
    <row r="15" customFormat="false" ht="12.75" hidden="false" customHeight="false" outlineLevel="0" collapsed="false">
      <c r="B15" s="105" t="s">
        <v>25</v>
      </c>
      <c r="C15" s="106" t="s">
        <v>26</v>
      </c>
      <c r="D15" s="108" t="s">
        <v>27</v>
      </c>
      <c r="E15" s="100" t="n">
        <v>8</v>
      </c>
      <c r="F15" s="101" t="n">
        <v>4</v>
      </c>
      <c r="G15" s="101" t="n">
        <v>0</v>
      </c>
      <c r="H15" s="281" t="n">
        <f aca="false">F15+G15</f>
        <v>4</v>
      </c>
      <c r="I15" s="101" t="n">
        <v>0</v>
      </c>
      <c r="J15" s="281" t="n">
        <f aca="false">H15+I15</f>
        <v>4</v>
      </c>
      <c r="K15" s="103" t="n">
        <v>0</v>
      </c>
      <c r="L15" s="103" t="n">
        <v>0</v>
      </c>
      <c r="M15" s="282" t="n">
        <f aca="false">K15+L15</f>
        <v>0</v>
      </c>
      <c r="N15" s="103" t="n">
        <v>0</v>
      </c>
    </row>
    <row r="16" customFormat="false" ht="12.75" hidden="false" customHeight="false" outlineLevel="0" collapsed="false">
      <c r="B16" s="105" t="s">
        <v>21</v>
      </c>
      <c r="C16" s="106"/>
      <c r="D16" s="108" t="s">
        <v>28</v>
      </c>
      <c r="E16" s="100" t="n">
        <v>7</v>
      </c>
      <c r="F16" s="101" t="n">
        <v>0</v>
      </c>
      <c r="G16" s="101" t="n">
        <v>0</v>
      </c>
      <c r="H16" s="281" t="n">
        <f aca="false">F16+G16</f>
        <v>0</v>
      </c>
      <c r="I16" s="101" t="n">
        <v>0</v>
      </c>
      <c r="J16" s="281" t="n">
        <f aca="false">H16+I16</f>
        <v>0</v>
      </c>
      <c r="K16" s="103" t="n">
        <v>0</v>
      </c>
      <c r="L16" s="103" t="n">
        <v>0</v>
      </c>
      <c r="M16" s="282" t="n">
        <f aca="false">K16+L16</f>
        <v>0</v>
      </c>
      <c r="N16" s="103" t="n">
        <v>0</v>
      </c>
    </row>
    <row r="17" customFormat="false" ht="12.75" hidden="false" customHeight="false" outlineLevel="0" collapsed="false">
      <c r="B17" s="105" t="s">
        <v>29</v>
      </c>
      <c r="C17" s="107"/>
      <c r="D17" s="108" t="s">
        <v>25</v>
      </c>
      <c r="E17" s="100" t="n">
        <v>6</v>
      </c>
      <c r="F17" s="101" t="n">
        <v>1</v>
      </c>
      <c r="G17" s="101" t="n">
        <v>0</v>
      </c>
      <c r="H17" s="281" t="n">
        <f aca="false">F17+G17</f>
        <v>1</v>
      </c>
      <c r="I17" s="101" t="n">
        <v>0</v>
      </c>
      <c r="J17" s="281" t="n">
        <f aca="false">H17+I17</f>
        <v>1</v>
      </c>
      <c r="K17" s="103" t="n">
        <v>0</v>
      </c>
      <c r="L17" s="103" t="n">
        <v>0</v>
      </c>
      <c r="M17" s="282" t="n">
        <f aca="false">K17+L17</f>
        <v>0</v>
      </c>
      <c r="N17" s="103" t="n">
        <v>0</v>
      </c>
    </row>
    <row r="18" customFormat="false" ht="12.75" hidden="false" customHeight="false" outlineLevel="0" collapsed="false">
      <c r="B18" s="105" t="s">
        <v>18</v>
      </c>
      <c r="C18" s="106"/>
      <c r="D18" s="108" t="s">
        <v>30</v>
      </c>
      <c r="E18" s="100" t="n">
        <v>5</v>
      </c>
      <c r="F18" s="101" t="n">
        <v>6</v>
      </c>
      <c r="G18" s="101" t="n">
        <v>0</v>
      </c>
      <c r="H18" s="281" t="n">
        <f aca="false">F18+G18</f>
        <v>6</v>
      </c>
      <c r="I18" s="101" t="n">
        <v>0</v>
      </c>
      <c r="J18" s="281" t="n">
        <f aca="false">H18+I18</f>
        <v>6</v>
      </c>
      <c r="K18" s="103" t="n">
        <v>0</v>
      </c>
      <c r="L18" s="103" t="n">
        <v>0</v>
      </c>
      <c r="M18" s="282" t="n">
        <f aca="false">K18+L18</f>
        <v>0</v>
      </c>
      <c r="N18" s="103" t="n">
        <v>0</v>
      </c>
    </row>
    <row r="19" customFormat="false" ht="12.75" hidden="false" customHeight="false" outlineLevel="0" collapsed="false">
      <c r="B19" s="105"/>
      <c r="C19" s="106"/>
      <c r="D19" s="108" t="s">
        <v>28</v>
      </c>
      <c r="E19" s="100" t="n">
        <v>4</v>
      </c>
      <c r="F19" s="101" t="n">
        <v>3</v>
      </c>
      <c r="G19" s="101" t="n">
        <v>0</v>
      </c>
      <c r="H19" s="281" t="n">
        <f aca="false">F19+G19</f>
        <v>3</v>
      </c>
      <c r="I19" s="101" t="n">
        <v>0</v>
      </c>
      <c r="J19" s="281" t="n">
        <f aca="false">H19+I19</f>
        <v>3</v>
      </c>
      <c r="K19" s="103" t="n">
        <v>0</v>
      </c>
      <c r="L19" s="103" t="n">
        <v>0</v>
      </c>
      <c r="M19" s="282" t="n">
        <f aca="false">K19+L19</f>
        <v>0</v>
      </c>
      <c r="N19" s="103" t="n">
        <v>0</v>
      </c>
    </row>
    <row r="20" customFormat="false" ht="12.75" hidden="false" customHeight="false" outlineLevel="0" collapsed="false">
      <c r="B20" s="105"/>
      <c r="C20" s="106" t="s">
        <v>18</v>
      </c>
      <c r="D20" s="99"/>
      <c r="E20" s="100" t="n">
        <v>3</v>
      </c>
      <c r="F20" s="101" t="n">
        <v>0</v>
      </c>
      <c r="G20" s="101" t="n">
        <v>0</v>
      </c>
      <c r="H20" s="281" t="n">
        <f aca="false">F20+G20</f>
        <v>0</v>
      </c>
      <c r="I20" s="101" t="n">
        <v>0</v>
      </c>
      <c r="J20" s="281" t="n">
        <f aca="false">H20+I20</f>
        <v>0</v>
      </c>
      <c r="K20" s="103" t="n">
        <v>0</v>
      </c>
      <c r="L20" s="103" t="n">
        <v>0</v>
      </c>
      <c r="M20" s="282" t="n">
        <f aca="false">K20+L20</f>
        <v>0</v>
      </c>
      <c r="N20" s="103" t="n">
        <v>0</v>
      </c>
    </row>
    <row r="21" customFormat="false" ht="12.75" hidden="false" customHeight="false" outlineLevel="0" collapsed="false">
      <c r="B21" s="105"/>
      <c r="C21" s="106"/>
      <c r="D21" s="99"/>
      <c r="E21" s="100" t="n">
        <v>2</v>
      </c>
      <c r="F21" s="101" t="n">
        <v>0</v>
      </c>
      <c r="G21" s="101" t="n">
        <v>7</v>
      </c>
      <c r="H21" s="281" t="n">
        <f aca="false">F21+G21</f>
        <v>7</v>
      </c>
      <c r="I21" s="101" t="n">
        <v>0</v>
      </c>
      <c r="J21" s="281" t="n">
        <f aca="false">H21+I21</f>
        <v>7</v>
      </c>
      <c r="K21" s="103" t="n">
        <v>0</v>
      </c>
      <c r="L21" s="103" t="n">
        <v>0</v>
      </c>
      <c r="M21" s="282" t="n">
        <f aca="false">K21+L21</f>
        <v>0</v>
      </c>
      <c r="N21" s="103" t="n">
        <v>0</v>
      </c>
    </row>
    <row r="22" customFormat="false" ht="12.75" hidden="false" customHeight="false" outlineLevel="0" collapsed="false">
      <c r="B22" s="109"/>
      <c r="C22" s="107"/>
      <c r="D22" s="99"/>
      <c r="E22" s="97" t="n">
        <v>1</v>
      </c>
      <c r="F22" s="101" t="n">
        <v>0</v>
      </c>
      <c r="G22" s="101" t="n">
        <v>13</v>
      </c>
      <c r="H22" s="281" t="n">
        <f aca="false">F22+G22</f>
        <v>13</v>
      </c>
      <c r="I22" s="101" t="n">
        <v>4</v>
      </c>
      <c r="J22" s="281" t="n">
        <f aca="false">H22+I22</f>
        <v>17</v>
      </c>
      <c r="K22" s="103" t="n">
        <v>0</v>
      </c>
      <c r="L22" s="103" t="n">
        <v>0</v>
      </c>
      <c r="M22" s="282" t="n">
        <f aca="false">K22+L22</f>
        <v>0</v>
      </c>
      <c r="N22" s="103" t="n">
        <v>0</v>
      </c>
    </row>
    <row r="23" customFormat="false" ht="15" hidden="false" customHeight="true" outlineLevel="0" collapsed="false">
      <c r="B23" s="100" t="s">
        <v>31</v>
      </c>
      <c r="C23" s="100"/>
      <c r="D23" s="100"/>
      <c r="E23" s="100"/>
      <c r="F23" s="281" t="n">
        <f aca="false">SUM(F10:F22)</f>
        <v>179</v>
      </c>
      <c r="G23" s="281" t="n">
        <f aca="false">SUM(G10:G22)</f>
        <v>20</v>
      </c>
      <c r="H23" s="288" t="n">
        <f aca="false">SUM(H10:H22)</f>
        <v>199</v>
      </c>
      <c r="I23" s="281" t="n">
        <f aca="false">SUM(I10:I22)</f>
        <v>4</v>
      </c>
      <c r="J23" s="288" t="n">
        <f aca="false">SUM(J10:J22)</f>
        <v>203</v>
      </c>
      <c r="K23" s="289" t="n">
        <f aca="false">SUM(K10:K22)</f>
        <v>53</v>
      </c>
      <c r="L23" s="289" t="n">
        <f aca="false">SUM(L10:L22)</f>
        <v>6</v>
      </c>
      <c r="M23" s="281" t="n">
        <f aca="false">SUM(M10:M22)</f>
        <v>59</v>
      </c>
      <c r="N23" s="281" t="n">
        <f aca="false">SUM(N10:N22)</f>
        <v>6</v>
      </c>
    </row>
    <row r="24" customFormat="false" ht="12.75" hidden="false" customHeight="false" outlineLevel="0" collapsed="false">
      <c r="B24" s="105"/>
      <c r="C24" s="105"/>
      <c r="D24" s="112"/>
      <c r="E24" s="109" t="n">
        <v>13</v>
      </c>
      <c r="F24" s="101" t="n">
        <v>235</v>
      </c>
      <c r="G24" s="101" t="n">
        <v>0</v>
      </c>
      <c r="H24" s="281" t="n">
        <f aca="false">F24+G24</f>
        <v>235</v>
      </c>
      <c r="I24" s="101" t="n">
        <v>0</v>
      </c>
      <c r="J24" s="281" t="n">
        <f aca="false">H24+I24</f>
        <v>235</v>
      </c>
      <c r="K24" s="103" t="n">
        <v>85</v>
      </c>
      <c r="L24" s="103" t="n">
        <v>10</v>
      </c>
      <c r="M24" s="291" t="n">
        <f aca="false">K24+L24</f>
        <v>95</v>
      </c>
      <c r="N24" s="103" t="n">
        <v>12</v>
      </c>
    </row>
    <row r="25" customFormat="false" ht="12.75" hidden="false" customHeight="false" outlineLevel="0" collapsed="false">
      <c r="B25" s="105"/>
      <c r="C25" s="105" t="s">
        <v>19</v>
      </c>
      <c r="D25" s="112"/>
      <c r="E25" s="100" t="n">
        <v>12</v>
      </c>
      <c r="F25" s="101" t="n">
        <v>11</v>
      </c>
      <c r="G25" s="101" t="n">
        <v>0</v>
      </c>
      <c r="H25" s="281" t="n">
        <f aca="false">F25+G25</f>
        <v>11</v>
      </c>
      <c r="I25" s="101" t="n">
        <v>0</v>
      </c>
      <c r="J25" s="281" t="n">
        <f aca="false">H25+I25</f>
        <v>11</v>
      </c>
      <c r="K25" s="103" t="n">
        <v>0</v>
      </c>
      <c r="L25" s="103" t="n">
        <v>0</v>
      </c>
      <c r="M25" s="291" t="n">
        <f aca="false">K25+L25</f>
        <v>0</v>
      </c>
      <c r="N25" s="103" t="n">
        <v>0</v>
      </c>
    </row>
    <row r="26" customFormat="false" ht="12.75" hidden="false" customHeight="false" outlineLevel="0" collapsed="false">
      <c r="B26" s="105" t="s">
        <v>29</v>
      </c>
      <c r="C26" s="109"/>
      <c r="D26" s="112"/>
      <c r="E26" s="100" t="n">
        <v>11</v>
      </c>
      <c r="F26" s="101" t="n">
        <v>14</v>
      </c>
      <c r="G26" s="101" t="n">
        <v>0</v>
      </c>
      <c r="H26" s="281" t="n">
        <f aca="false">F26+G26</f>
        <v>14</v>
      </c>
      <c r="I26" s="101" t="n">
        <v>0</v>
      </c>
      <c r="J26" s="281" t="n">
        <f aca="false">H26+I26</f>
        <v>14</v>
      </c>
      <c r="K26" s="103" t="n">
        <v>0</v>
      </c>
      <c r="L26" s="103" t="n">
        <v>0</v>
      </c>
      <c r="M26" s="291" t="n">
        <f aca="false">K26+L26</f>
        <v>0</v>
      </c>
      <c r="N26" s="103" t="n">
        <v>0</v>
      </c>
    </row>
    <row r="27" customFormat="false" ht="12.75" hidden="false" customHeight="false" outlineLevel="0" collapsed="false">
      <c r="B27" s="105" t="s">
        <v>32</v>
      </c>
      <c r="C27" s="105"/>
      <c r="D27" s="112" t="s">
        <v>33</v>
      </c>
      <c r="E27" s="100" t="n">
        <v>10</v>
      </c>
      <c r="F27" s="101" t="n">
        <v>12</v>
      </c>
      <c r="G27" s="101" t="n">
        <v>0</v>
      </c>
      <c r="H27" s="281" t="n">
        <f aca="false">F27+G27</f>
        <v>12</v>
      </c>
      <c r="I27" s="101" t="n">
        <v>0</v>
      </c>
      <c r="J27" s="281" t="n">
        <f aca="false">H27+I27</f>
        <v>12</v>
      </c>
      <c r="K27" s="103" t="n">
        <v>0</v>
      </c>
      <c r="L27" s="103" t="n">
        <v>1</v>
      </c>
      <c r="M27" s="291" t="n">
        <f aca="false">K27+L27</f>
        <v>1</v>
      </c>
      <c r="N27" s="103" t="n">
        <v>1</v>
      </c>
    </row>
    <row r="28" customFormat="false" ht="12.75" hidden="false" customHeight="false" outlineLevel="0" collapsed="false">
      <c r="B28" s="105" t="s">
        <v>19</v>
      </c>
      <c r="C28" s="105"/>
      <c r="D28" s="112" t="s">
        <v>32</v>
      </c>
      <c r="E28" s="100" t="n">
        <v>9</v>
      </c>
      <c r="F28" s="101" t="n">
        <v>10</v>
      </c>
      <c r="G28" s="101" t="n">
        <v>0</v>
      </c>
      <c r="H28" s="281" t="n">
        <f aca="false">F28+G28</f>
        <v>10</v>
      </c>
      <c r="I28" s="101" t="n">
        <v>0</v>
      </c>
      <c r="J28" s="281" t="n">
        <f aca="false">H28+I28</f>
        <v>10</v>
      </c>
      <c r="K28" s="103" t="n">
        <v>0</v>
      </c>
      <c r="L28" s="103" t="n">
        <v>0</v>
      </c>
      <c r="M28" s="291" t="n">
        <f aca="false">K28+L28</f>
        <v>0</v>
      </c>
      <c r="N28" s="103" t="n">
        <v>0</v>
      </c>
    </row>
    <row r="29" customFormat="false" ht="12.75" hidden="false" customHeight="false" outlineLevel="0" collapsed="false">
      <c r="B29" s="105" t="s">
        <v>20</v>
      </c>
      <c r="C29" s="105" t="s">
        <v>26</v>
      </c>
      <c r="D29" s="112" t="s">
        <v>34</v>
      </c>
      <c r="E29" s="100" t="n">
        <v>8</v>
      </c>
      <c r="F29" s="101" t="n">
        <v>10</v>
      </c>
      <c r="G29" s="101" t="n">
        <v>0</v>
      </c>
      <c r="H29" s="281" t="n">
        <f aca="false">F29+G29</f>
        <v>10</v>
      </c>
      <c r="I29" s="101" t="n">
        <v>0</v>
      </c>
      <c r="J29" s="281" t="n">
        <f aca="false">H29+I29</f>
        <v>10</v>
      </c>
      <c r="K29" s="103" t="n">
        <v>0</v>
      </c>
      <c r="L29" s="103" t="n">
        <v>0</v>
      </c>
      <c r="M29" s="291" t="n">
        <f aca="false">K29+L29</f>
        <v>0</v>
      </c>
      <c r="N29" s="103" t="n">
        <v>0</v>
      </c>
    </row>
    <row r="30" customFormat="false" ht="12.75" hidden="false" customHeight="false" outlineLevel="0" collapsed="false">
      <c r="B30" s="105" t="s">
        <v>25</v>
      </c>
      <c r="C30" s="105"/>
      <c r="D30" s="112" t="s">
        <v>25</v>
      </c>
      <c r="E30" s="100" t="n">
        <v>7</v>
      </c>
      <c r="F30" s="101" t="n">
        <v>0</v>
      </c>
      <c r="G30" s="101" t="n">
        <v>0</v>
      </c>
      <c r="H30" s="281" t="n">
        <f aca="false">F30+G30</f>
        <v>0</v>
      </c>
      <c r="I30" s="101" t="n">
        <v>0</v>
      </c>
      <c r="J30" s="281" t="n">
        <f aca="false">H30+I30</f>
        <v>0</v>
      </c>
      <c r="K30" s="103" t="n">
        <v>0</v>
      </c>
      <c r="L30" s="103" t="n">
        <v>0</v>
      </c>
      <c r="M30" s="291" t="n">
        <f aca="false">K30+L30</f>
        <v>0</v>
      </c>
      <c r="N30" s="103" t="n">
        <v>0</v>
      </c>
    </row>
    <row r="31" customFormat="false" ht="12.75" hidden="false" customHeight="false" outlineLevel="0" collapsed="false">
      <c r="B31" s="105" t="s">
        <v>19</v>
      </c>
      <c r="C31" s="105"/>
      <c r="D31" s="112" t="s">
        <v>30</v>
      </c>
      <c r="E31" s="100" t="n">
        <v>6</v>
      </c>
      <c r="F31" s="101" t="n">
        <v>0</v>
      </c>
      <c r="G31" s="101" t="n">
        <v>0</v>
      </c>
      <c r="H31" s="281" t="n">
        <f aca="false">F31+G31</f>
        <v>0</v>
      </c>
      <c r="I31" s="101" t="n">
        <v>0</v>
      </c>
      <c r="J31" s="281" t="n">
        <f aca="false">H31+I31</f>
        <v>0</v>
      </c>
      <c r="K31" s="103" t="n">
        <v>0</v>
      </c>
      <c r="L31" s="103" t="n">
        <v>0</v>
      </c>
      <c r="M31" s="291" t="n">
        <f aca="false">K31+L31</f>
        <v>0</v>
      </c>
      <c r="N31" s="103" t="n">
        <v>0</v>
      </c>
    </row>
    <row r="32" customFormat="false" ht="12.75" hidden="false" customHeight="false" outlineLevel="0" collapsed="false">
      <c r="B32" s="105" t="s">
        <v>30</v>
      </c>
      <c r="C32" s="97"/>
      <c r="D32" s="112"/>
      <c r="E32" s="100" t="n">
        <v>5</v>
      </c>
      <c r="F32" s="101" t="n">
        <v>3</v>
      </c>
      <c r="G32" s="101" t="n">
        <v>0</v>
      </c>
      <c r="H32" s="281" t="n">
        <f aca="false">F32+G32</f>
        <v>3</v>
      </c>
      <c r="I32" s="101" t="n">
        <v>0</v>
      </c>
      <c r="J32" s="281" t="n">
        <f aca="false">H32+I32</f>
        <v>3</v>
      </c>
      <c r="K32" s="103" t="n">
        <v>0</v>
      </c>
      <c r="L32" s="103" t="n">
        <v>0</v>
      </c>
      <c r="M32" s="291" t="n">
        <f aca="false">K32+L32</f>
        <v>0</v>
      </c>
      <c r="N32" s="103" t="n">
        <v>0</v>
      </c>
    </row>
    <row r="33" customFormat="false" ht="12.75" hidden="false" customHeight="false" outlineLevel="0" collapsed="false">
      <c r="B33" s="105"/>
      <c r="C33" s="105"/>
      <c r="D33" s="112"/>
      <c r="E33" s="100" t="n">
        <v>4</v>
      </c>
      <c r="F33" s="101" t="n">
        <v>4</v>
      </c>
      <c r="G33" s="101" t="n">
        <v>0</v>
      </c>
      <c r="H33" s="281" t="n">
        <f aca="false">F33+G33</f>
        <v>4</v>
      </c>
      <c r="I33" s="101" t="n">
        <v>0</v>
      </c>
      <c r="J33" s="281" t="n">
        <f aca="false">H33+I33</f>
        <v>4</v>
      </c>
      <c r="K33" s="103" t="n">
        <v>0</v>
      </c>
      <c r="L33" s="103" t="n">
        <v>1</v>
      </c>
      <c r="M33" s="291" t="n">
        <f aca="false">K33+L33</f>
        <v>1</v>
      </c>
      <c r="N33" s="103" t="n">
        <v>1</v>
      </c>
    </row>
    <row r="34" customFormat="false" ht="12.75" hidden="false" customHeight="false" outlineLevel="0" collapsed="false">
      <c r="B34" s="105"/>
      <c r="C34" s="105" t="s">
        <v>18</v>
      </c>
      <c r="D34" s="112"/>
      <c r="E34" s="100" t="n">
        <v>3</v>
      </c>
      <c r="F34" s="101" t="n">
        <v>0</v>
      </c>
      <c r="G34" s="101" t="n">
        <v>0</v>
      </c>
      <c r="H34" s="281" t="n">
        <f aca="false">F34+G34</f>
        <v>0</v>
      </c>
      <c r="I34" s="101" t="n">
        <v>0</v>
      </c>
      <c r="J34" s="281" t="n">
        <f aca="false">H34+I34</f>
        <v>0</v>
      </c>
      <c r="K34" s="103" t="n">
        <v>0</v>
      </c>
      <c r="L34" s="103" t="n">
        <v>0</v>
      </c>
      <c r="M34" s="291" t="n">
        <f aca="false">K34+L34</f>
        <v>0</v>
      </c>
      <c r="N34" s="103" t="n">
        <v>0</v>
      </c>
    </row>
    <row r="35" customFormat="false" ht="12.75" hidden="false" customHeight="false" outlineLevel="0" collapsed="false">
      <c r="B35" s="105"/>
      <c r="C35" s="105"/>
      <c r="D35" s="112"/>
      <c r="E35" s="100" t="n">
        <v>2</v>
      </c>
      <c r="F35" s="101" t="n">
        <v>0</v>
      </c>
      <c r="G35" s="101" t="n">
        <v>7</v>
      </c>
      <c r="H35" s="281" t="n">
        <f aca="false">F35+G35</f>
        <v>7</v>
      </c>
      <c r="I35" s="101" t="n">
        <v>0</v>
      </c>
      <c r="J35" s="281" t="n">
        <f aca="false">H35+I35</f>
        <v>7</v>
      </c>
      <c r="K35" s="103" t="n">
        <v>0</v>
      </c>
      <c r="L35" s="103" t="n">
        <v>0</v>
      </c>
      <c r="M35" s="291" t="n">
        <f aca="false">K35+L35</f>
        <v>0</v>
      </c>
      <c r="N35" s="103" t="n">
        <v>0</v>
      </c>
    </row>
    <row r="36" customFormat="false" ht="12.75" hidden="false" customHeight="false" outlineLevel="0" collapsed="false">
      <c r="B36" s="109"/>
      <c r="C36" s="109"/>
      <c r="D36" s="112"/>
      <c r="E36" s="97" t="n">
        <v>1</v>
      </c>
      <c r="F36" s="101" t="n">
        <v>0</v>
      </c>
      <c r="G36" s="101" t="n">
        <v>29</v>
      </c>
      <c r="H36" s="281" t="n">
        <f aca="false">F36+G36</f>
        <v>29</v>
      </c>
      <c r="I36" s="101" t="n">
        <v>18</v>
      </c>
      <c r="J36" s="281" t="n">
        <f aca="false">H36+I36</f>
        <v>47</v>
      </c>
      <c r="K36" s="103" t="n">
        <v>0</v>
      </c>
      <c r="L36" s="103" t="n">
        <v>0</v>
      </c>
      <c r="M36" s="291" t="n">
        <f aca="false">K36+L36</f>
        <v>0</v>
      </c>
      <c r="N36" s="103" t="n">
        <v>0</v>
      </c>
    </row>
    <row r="37" customFormat="false" ht="15" hidden="false" customHeight="true" outlineLevel="0" collapsed="false">
      <c r="B37" s="140" t="s">
        <v>35</v>
      </c>
      <c r="C37" s="140"/>
      <c r="D37" s="140"/>
      <c r="E37" s="140"/>
      <c r="F37" s="289" t="n">
        <f aca="false">SUM(F24:F36)</f>
        <v>299</v>
      </c>
      <c r="G37" s="281" t="n">
        <f aca="false">SUM(G24:G36)</f>
        <v>36</v>
      </c>
      <c r="H37" s="293" t="n">
        <f aca="false">SUM(H24:H36)</f>
        <v>335</v>
      </c>
      <c r="I37" s="294" t="n">
        <f aca="false">SUM(I24:I36)</f>
        <v>18</v>
      </c>
      <c r="J37" s="288" t="n">
        <f aca="false">SUM(J24:J36)</f>
        <v>353</v>
      </c>
      <c r="K37" s="289" t="n">
        <f aca="false">SUM(K24:K36)</f>
        <v>85</v>
      </c>
      <c r="L37" s="281" t="n">
        <f aca="false">SUM(L24:L36)</f>
        <v>12</v>
      </c>
      <c r="M37" s="288" t="n">
        <f aca="false">SUM(M24:M36)</f>
        <v>97</v>
      </c>
      <c r="N37" s="289" t="n">
        <f aca="false">SUM(N24:N36)</f>
        <v>14</v>
      </c>
    </row>
    <row r="38" customFormat="false" ht="12.75" hidden="false" customHeight="false" outlineLevel="0" collapsed="false">
      <c r="B38" s="97"/>
      <c r="C38" s="97"/>
      <c r="D38" s="116"/>
      <c r="E38" s="100" t="n">
        <v>13</v>
      </c>
      <c r="F38" s="101" t="n">
        <v>2</v>
      </c>
      <c r="G38" s="101" t="n">
        <v>0</v>
      </c>
      <c r="H38" s="281" t="n">
        <f aca="false">F38+G38</f>
        <v>2</v>
      </c>
      <c r="I38" s="101" t="n">
        <v>0</v>
      </c>
      <c r="J38" s="281" t="n">
        <f aca="false">H38+I38</f>
        <v>2</v>
      </c>
      <c r="K38" s="103" t="n">
        <v>0</v>
      </c>
      <c r="L38" s="103" t="n">
        <v>0</v>
      </c>
      <c r="M38" s="291" t="n">
        <f aca="false">K38+L38</f>
        <v>0</v>
      </c>
      <c r="N38" s="103" t="n">
        <v>0</v>
      </c>
    </row>
    <row r="39" customFormat="false" ht="12.75" hidden="false" customHeight="false" outlineLevel="0" collapsed="false">
      <c r="B39" s="105" t="s">
        <v>18</v>
      </c>
      <c r="C39" s="105" t="s">
        <v>19</v>
      </c>
      <c r="D39" s="112" t="s">
        <v>36</v>
      </c>
      <c r="E39" s="100" t="n">
        <v>12</v>
      </c>
      <c r="F39" s="101" t="n">
        <v>0</v>
      </c>
      <c r="G39" s="101" t="n">
        <v>0</v>
      </c>
      <c r="H39" s="281" t="n">
        <f aca="false">F39+G39</f>
        <v>0</v>
      </c>
      <c r="I39" s="101" t="n">
        <v>0</v>
      </c>
      <c r="J39" s="281" t="n">
        <f aca="false">H39+I39</f>
        <v>0</v>
      </c>
      <c r="K39" s="103" t="n">
        <v>0</v>
      </c>
      <c r="L39" s="103" t="n">
        <v>0</v>
      </c>
      <c r="M39" s="291" t="n">
        <f aca="false">K39+L39</f>
        <v>0</v>
      </c>
      <c r="N39" s="103" t="n">
        <v>0</v>
      </c>
    </row>
    <row r="40" customFormat="false" ht="12.75" hidden="false" customHeight="false" outlineLevel="0" collapsed="false">
      <c r="B40" s="105" t="s">
        <v>22</v>
      </c>
      <c r="C40" s="105"/>
      <c r="D40" s="112" t="s">
        <v>22</v>
      </c>
      <c r="E40" s="100" t="n">
        <v>11</v>
      </c>
      <c r="F40" s="101" t="n">
        <v>0</v>
      </c>
      <c r="G40" s="101" t="n">
        <v>0</v>
      </c>
      <c r="H40" s="281" t="n">
        <f aca="false">F40+G40</f>
        <v>0</v>
      </c>
      <c r="I40" s="101" t="n">
        <v>0</v>
      </c>
      <c r="J40" s="281" t="n">
        <f aca="false">H40+I40</f>
        <v>0</v>
      </c>
      <c r="K40" s="103" t="n">
        <v>0</v>
      </c>
      <c r="L40" s="103" t="n">
        <v>0</v>
      </c>
      <c r="M40" s="291" t="n">
        <f aca="false">K40+L40</f>
        <v>0</v>
      </c>
      <c r="N40" s="103" t="n">
        <v>0</v>
      </c>
    </row>
    <row r="41" customFormat="false" ht="12.75" hidden="false" customHeight="false" outlineLevel="0" collapsed="false">
      <c r="B41" s="105" t="s">
        <v>37</v>
      </c>
      <c r="C41" s="97"/>
      <c r="D41" s="112" t="s">
        <v>20</v>
      </c>
      <c r="E41" s="100" t="n">
        <v>10</v>
      </c>
      <c r="F41" s="101" t="n">
        <v>0</v>
      </c>
      <c r="G41" s="101" t="n">
        <v>0</v>
      </c>
      <c r="H41" s="281" t="n">
        <f aca="false">F41+G41</f>
        <v>0</v>
      </c>
      <c r="I41" s="101" t="n">
        <v>0</v>
      </c>
      <c r="J41" s="281" t="n">
        <f aca="false">H41+I41</f>
        <v>0</v>
      </c>
      <c r="K41" s="103" t="n">
        <v>0</v>
      </c>
      <c r="L41" s="103" t="n">
        <v>0</v>
      </c>
      <c r="M41" s="291" t="n">
        <f aca="false">K41+L41</f>
        <v>0</v>
      </c>
      <c r="N41" s="103" t="n">
        <v>0</v>
      </c>
    </row>
    <row r="42" customFormat="false" ht="12.75" hidden="false" customHeight="false" outlineLevel="0" collapsed="false">
      <c r="B42" s="105" t="s">
        <v>25</v>
      </c>
      <c r="C42" s="105"/>
      <c r="D42" s="112" t="s">
        <v>34</v>
      </c>
      <c r="E42" s="100" t="n">
        <v>9</v>
      </c>
      <c r="F42" s="101" t="n">
        <v>0</v>
      </c>
      <c r="G42" s="101" t="n">
        <v>0</v>
      </c>
      <c r="H42" s="281" t="n">
        <f aca="false">F42+G42</f>
        <v>0</v>
      </c>
      <c r="I42" s="101" t="n">
        <v>0</v>
      </c>
      <c r="J42" s="281" t="n">
        <f aca="false">H42+I42</f>
        <v>0</v>
      </c>
      <c r="K42" s="103" t="n">
        <v>0</v>
      </c>
      <c r="L42" s="103" t="n">
        <v>0</v>
      </c>
      <c r="M42" s="291" t="n">
        <f aca="false">K42+L42</f>
        <v>0</v>
      </c>
      <c r="N42" s="103" t="n">
        <v>0</v>
      </c>
    </row>
    <row r="43" customFormat="false" ht="12.75" hidden="false" customHeight="false" outlineLevel="0" collapsed="false">
      <c r="B43" s="105" t="s">
        <v>23</v>
      </c>
      <c r="C43" s="105" t="s">
        <v>26</v>
      </c>
      <c r="D43" s="112" t="s">
        <v>18</v>
      </c>
      <c r="E43" s="100" t="n">
        <v>8</v>
      </c>
      <c r="F43" s="101" t="n">
        <v>0</v>
      </c>
      <c r="G43" s="101" t="n">
        <v>0</v>
      </c>
      <c r="H43" s="281" t="n">
        <f aca="false">F43+G43</f>
        <v>0</v>
      </c>
      <c r="I43" s="101" t="n">
        <v>0</v>
      </c>
      <c r="J43" s="281" t="n">
        <f aca="false">H43+I43</f>
        <v>0</v>
      </c>
      <c r="K43" s="103" t="n">
        <v>0</v>
      </c>
      <c r="L43" s="103" t="n">
        <v>0</v>
      </c>
      <c r="M43" s="291" t="n">
        <f aca="false">K43+L43</f>
        <v>0</v>
      </c>
      <c r="N43" s="103" t="n">
        <v>0</v>
      </c>
    </row>
    <row r="44" customFormat="false" ht="12.75" hidden="false" customHeight="false" outlineLevel="0" collapsed="false">
      <c r="B44" s="105" t="s">
        <v>25</v>
      </c>
      <c r="C44" s="105"/>
      <c r="D44" s="112" t="s">
        <v>33</v>
      </c>
      <c r="E44" s="100" t="n">
        <v>7</v>
      </c>
      <c r="F44" s="101" t="n">
        <v>0</v>
      </c>
      <c r="G44" s="101" t="n">
        <v>0</v>
      </c>
      <c r="H44" s="281" t="n">
        <f aca="false">F44+G44</f>
        <v>0</v>
      </c>
      <c r="I44" s="101" t="n">
        <v>0</v>
      </c>
      <c r="J44" s="281" t="n">
        <f aca="false">H44+I44</f>
        <v>0</v>
      </c>
      <c r="K44" s="103" t="n">
        <v>0</v>
      </c>
      <c r="L44" s="103" t="n">
        <v>0</v>
      </c>
      <c r="M44" s="291" t="n">
        <f aca="false">K44+L44</f>
        <v>0</v>
      </c>
      <c r="N44" s="103" t="n">
        <v>0</v>
      </c>
    </row>
    <row r="45" customFormat="false" ht="12.75" hidden="false" customHeight="false" outlineLevel="0" collapsed="false">
      <c r="B45" s="105" t="s">
        <v>18</v>
      </c>
      <c r="C45" s="105"/>
      <c r="D45" s="112" t="s">
        <v>27</v>
      </c>
      <c r="E45" s="100" t="n">
        <v>6</v>
      </c>
      <c r="F45" s="101" t="n">
        <v>0</v>
      </c>
      <c r="G45" s="101" t="n">
        <v>0</v>
      </c>
      <c r="H45" s="281" t="n">
        <f aca="false">F45+G45</f>
        <v>0</v>
      </c>
      <c r="I45" s="101" t="n">
        <v>0</v>
      </c>
      <c r="J45" s="281" t="n">
        <f aca="false">H45+I45</f>
        <v>0</v>
      </c>
      <c r="K45" s="103" t="n">
        <v>0</v>
      </c>
      <c r="L45" s="103" t="n">
        <v>0</v>
      </c>
      <c r="M45" s="291" t="n">
        <f aca="false">K45+L45</f>
        <v>0</v>
      </c>
      <c r="N45" s="103" t="n">
        <v>0</v>
      </c>
    </row>
    <row r="46" customFormat="false" ht="12.75" hidden="false" customHeight="false" outlineLevel="0" collapsed="false">
      <c r="B46" s="105" t="s">
        <v>28</v>
      </c>
      <c r="C46" s="97"/>
      <c r="D46" s="112" t="s">
        <v>20</v>
      </c>
      <c r="E46" s="100" t="n">
        <v>5</v>
      </c>
      <c r="F46" s="101" t="n">
        <v>0</v>
      </c>
      <c r="G46" s="101" t="n">
        <v>0</v>
      </c>
      <c r="H46" s="281" t="n">
        <f aca="false">F46+G46</f>
        <v>0</v>
      </c>
      <c r="I46" s="101" t="n">
        <v>0</v>
      </c>
      <c r="J46" s="281" t="n">
        <f aca="false">H46+I46</f>
        <v>0</v>
      </c>
      <c r="K46" s="103" t="n">
        <v>0</v>
      </c>
      <c r="L46" s="103" t="n">
        <v>0</v>
      </c>
      <c r="M46" s="291" t="n">
        <f aca="false">K46+L46</f>
        <v>0</v>
      </c>
      <c r="N46" s="103" t="n">
        <v>0</v>
      </c>
    </row>
    <row r="47" customFormat="false" ht="12.75" hidden="false" customHeight="false" outlineLevel="0" collapsed="false">
      <c r="B47" s="105"/>
      <c r="C47" s="105"/>
      <c r="D47" s="112" t="s">
        <v>29</v>
      </c>
      <c r="E47" s="100" t="n">
        <v>4</v>
      </c>
      <c r="F47" s="101" t="n">
        <v>0</v>
      </c>
      <c r="G47" s="101" t="n">
        <v>0</v>
      </c>
      <c r="H47" s="281" t="n">
        <f aca="false">F47+G47</f>
        <v>0</v>
      </c>
      <c r="I47" s="101" t="n">
        <v>0</v>
      </c>
      <c r="J47" s="281" t="n">
        <f aca="false">H47+I47</f>
        <v>0</v>
      </c>
      <c r="K47" s="103" t="n">
        <v>0</v>
      </c>
      <c r="L47" s="103" t="n">
        <v>0</v>
      </c>
      <c r="M47" s="291" t="n">
        <f aca="false">K47+L47</f>
        <v>0</v>
      </c>
      <c r="N47" s="103" t="n">
        <v>0</v>
      </c>
    </row>
    <row r="48" customFormat="false" ht="12.75" hidden="false" customHeight="false" outlineLevel="0" collapsed="false">
      <c r="B48" s="105"/>
      <c r="C48" s="105" t="s">
        <v>18</v>
      </c>
      <c r="D48" s="112" t="s">
        <v>18</v>
      </c>
      <c r="E48" s="100" t="n">
        <v>3</v>
      </c>
      <c r="F48" s="101" t="n">
        <v>0</v>
      </c>
      <c r="G48" s="101" t="n">
        <v>0</v>
      </c>
      <c r="H48" s="281" t="n">
        <f aca="false">F48+G48</f>
        <v>0</v>
      </c>
      <c r="I48" s="101" t="n">
        <v>0</v>
      </c>
      <c r="J48" s="281" t="n">
        <f aca="false">H48+I48</f>
        <v>0</v>
      </c>
      <c r="K48" s="103" t="n">
        <v>0</v>
      </c>
      <c r="L48" s="103" t="n">
        <v>0</v>
      </c>
      <c r="M48" s="291" t="n">
        <f aca="false">K48+L48</f>
        <v>0</v>
      </c>
      <c r="N48" s="103" t="n">
        <v>0</v>
      </c>
    </row>
    <row r="49" customFormat="false" ht="12.75" hidden="false" customHeight="false" outlineLevel="0" collapsed="false">
      <c r="B49" s="105"/>
      <c r="C49" s="105"/>
      <c r="D49" s="112" t="s">
        <v>23</v>
      </c>
      <c r="E49" s="100" t="n">
        <v>2</v>
      </c>
      <c r="F49" s="101" t="n">
        <v>0</v>
      </c>
      <c r="G49" s="101" t="n">
        <v>0</v>
      </c>
      <c r="H49" s="281" t="n">
        <f aca="false">F49+G49</f>
        <v>0</v>
      </c>
      <c r="I49" s="101" t="n">
        <v>0</v>
      </c>
      <c r="J49" s="281" t="n">
        <f aca="false">H49+I49</f>
        <v>0</v>
      </c>
      <c r="K49" s="103" t="n">
        <v>0</v>
      </c>
      <c r="L49" s="103" t="n">
        <v>0</v>
      </c>
      <c r="M49" s="291" t="n">
        <f aca="false">K49+L49</f>
        <v>0</v>
      </c>
      <c r="N49" s="103" t="n">
        <v>0</v>
      </c>
    </row>
    <row r="50" customFormat="false" ht="12.75" hidden="false" customHeight="false" outlineLevel="0" collapsed="false">
      <c r="B50" s="109"/>
      <c r="C50" s="112"/>
      <c r="D50" s="109"/>
      <c r="E50" s="97" t="n">
        <v>1</v>
      </c>
      <c r="F50" s="101" t="n">
        <v>0</v>
      </c>
      <c r="G50" s="101" t="n">
        <v>0</v>
      </c>
      <c r="H50" s="296" t="n">
        <f aca="false">F50+G50</f>
        <v>0</v>
      </c>
      <c r="I50" s="101" t="n">
        <v>0</v>
      </c>
      <c r="J50" s="296" t="n">
        <f aca="false">H50+I50</f>
        <v>0</v>
      </c>
      <c r="K50" s="103" t="n">
        <v>0</v>
      </c>
      <c r="L50" s="103" t="n">
        <v>0</v>
      </c>
      <c r="M50" s="297" t="n">
        <f aca="false">K50+L50</f>
        <v>0</v>
      </c>
      <c r="N50" s="103" t="n">
        <v>0</v>
      </c>
    </row>
    <row r="51" customFormat="false" ht="15" hidden="false" customHeight="true" outlineLevel="0" collapsed="false">
      <c r="B51" s="100" t="s">
        <v>38</v>
      </c>
      <c r="C51" s="100"/>
      <c r="D51" s="100"/>
      <c r="E51" s="100"/>
      <c r="F51" s="281" t="n">
        <f aca="false">SUM(F38:F50)</f>
        <v>2</v>
      </c>
      <c r="G51" s="281" t="n">
        <f aca="false">SUM(G38:G50)</f>
        <v>0</v>
      </c>
      <c r="H51" s="281" t="n">
        <f aca="false">SUM(H38:H50)</f>
        <v>2</v>
      </c>
      <c r="I51" s="281" t="n">
        <f aca="false">SUM(I38:I50)</f>
        <v>0</v>
      </c>
      <c r="J51" s="281" t="n">
        <f aca="false">SUM(J38:J50)</f>
        <v>2</v>
      </c>
      <c r="K51" s="281" t="n">
        <f aca="false">SUM(K38:K50)</f>
        <v>0</v>
      </c>
      <c r="L51" s="281" t="n">
        <f aca="false">SUM(L38:L50)</f>
        <v>0</v>
      </c>
      <c r="M51" s="281" t="n">
        <f aca="false">SUM(M38:M50)</f>
        <v>0</v>
      </c>
      <c r="N51" s="281" t="n">
        <f aca="false">SUM(N38:N50)</f>
        <v>0</v>
      </c>
    </row>
    <row r="52" customFormat="false" ht="12.75" hidden="false" customHeight="true" outlineLevel="0" collapsed="false">
      <c r="B52" s="100" t="s">
        <v>39</v>
      </c>
      <c r="C52" s="100"/>
      <c r="D52" s="100"/>
      <c r="E52" s="100"/>
      <c r="F52" s="101"/>
      <c r="G52" s="101"/>
      <c r="H52" s="101"/>
      <c r="I52" s="101"/>
      <c r="J52" s="101"/>
      <c r="K52" s="101"/>
      <c r="L52" s="101"/>
      <c r="M52" s="101"/>
      <c r="N52" s="101"/>
    </row>
    <row r="53" customFormat="false" ht="15" hidden="false" customHeight="true" outlineLevel="0" collapsed="false">
      <c r="B53" s="119" t="s">
        <v>40</v>
      </c>
      <c r="C53" s="119"/>
      <c r="D53" s="119"/>
      <c r="E53" s="119"/>
      <c r="F53" s="299" t="n">
        <f aca="false">+F23+F37+F51+F52</f>
        <v>480</v>
      </c>
      <c r="G53" s="299" t="n">
        <f aca="false">+G23+G37+G51+G52</f>
        <v>56</v>
      </c>
      <c r="H53" s="299" t="n">
        <f aca="false">+H23+H37+H51+H52</f>
        <v>536</v>
      </c>
      <c r="I53" s="299" t="n">
        <f aca="false">+I23+I37+I51+I52</f>
        <v>22</v>
      </c>
      <c r="J53" s="299" t="n">
        <f aca="false">+J23+J37+J51+J52</f>
        <v>558</v>
      </c>
      <c r="K53" s="299" t="n">
        <f aca="false">+K23+K37+K51+K52</f>
        <v>138</v>
      </c>
      <c r="L53" s="299" t="n">
        <f aca="false">+L23+L37+L51+L52</f>
        <v>18</v>
      </c>
      <c r="M53" s="299" t="n">
        <f aca="false">+M23+M37+M51+M52</f>
        <v>156</v>
      </c>
      <c r="N53" s="299" t="n">
        <f aca="false">+N23+N37+N51+N52</f>
        <v>20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53" t="s">
        <v>0</v>
      </c>
      <c r="C1" s="54"/>
      <c r="D1" s="54"/>
      <c r="E1" s="54"/>
      <c r="F1" s="54"/>
      <c r="G1" s="55"/>
      <c r="H1" s="55"/>
      <c r="I1" s="56"/>
      <c r="J1" s="57"/>
      <c r="K1" s="57"/>
      <c r="L1" s="57"/>
      <c r="M1" s="57"/>
      <c r="N1" s="57"/>
    </row>
    <row r="2" customFormat="false" ht="15" hidden="false" customHeight="false" outlineLevel="0" collapsed="false">
      <c r="B2" s="58" t="s">
        <v>54</v>
      </c>
      <c r="C2" s="59"/>
      <c r="D2" s="59"/>
      <c r="E2" s="59"/>
      <c r="F2" s="95" t="s">
        <v>55</v>
      </c>
      <c r="G2" s="59"/>
      <c r="H2" s="60"/>
      <c r="I2" s="61"/>
      <c r="J2" s="57"/>
      <c r="K2" s="57"/>
      <c r="L2" s="57"/>
      <c r="M2" s="57"/>
      <c r="N2" s="57"/>
    </row>
    <row r="3" customFormat="false" ht="12.75" hidden="false" customHeight="false" outlineLevel="0" collapsed="false">
      <c r="B3" s="58" t="s">
        <v>42</v>
      </c>
      <c r="C3" s="62" t="s">
        <v>56</v>
      </c>
      <c r="D3" s="62"/>
      <c r="E3" s="62"/>
      <c r="F3" s="62"/>
      <c r="G3" s="62"/>
      <c r="H3" s="62"/>
      <c r="I3" s="62"/>
    </row>
    <row r="4" customFormat="false" ht="12.75" hidden="false" customHeight="false" outlineLevel="0" collapsed="false">
      <c r="B4" s="63" t="s">
        <v>44</v>
      </c>
      <c r="C4" s="64"/>
      <c r="D4" s="65" t="n">
        <v>44926</v>
      </c>
      <c r="E4" s="66"/>
      <c r="F4" s="66"/>
      <c r="G4" s="67"/>
      <c r="H4" s="67"/>
      <c r="I4" s="68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96" t="s">
        <v>6</v>
      </c>
      <c r="C7" s="96"/>
      <c r="D7" s="96"/>
      <c r="E7" s="96"/>
      <c r="F7" s="96" t="s">
        <v>7</v>
      </c>
      <c r="G7" s="96"/>
      <c r="H7" s="96"/>
      <c r="I7" s="96"/>
      <c r="J7" s="96"/>
      <c r="K7" s="96" t="s">
        <v>8</v>
      </c>
      <c r="L7" s="96"/>
      <c r="M7" s="96"/>
      <c r="N7" s="96"/>
    </row>
    <row r="8" customFormat="false" ht="15" hidden="false" customHeight="true" outlineLevel="0" collapsed="false">
      <c r="B8" s="96"/>
      <c r="C8" s="96"/>
      <c r="D8" s="96"/>
      <c r="E8" s="96"/>
      <c r="F8" s="96" t="s">
        <v>9</v>
      </c>
      <c r="G8" s="96"/>
      <c r="H8" s="96"/>
      <c r="I8" s="96" t="s">
        <v>10</v>
      </c>
      <c r="J8" s="96" t="s">
        <v>11</v>
      </c>
      <c r="K8" s="96" t="s">
        <v>12</v>
      </c>
      <c r="L8" s="96" t="s">
        <v>13</v>
      </c>
      <c r="M8" s="96" t="s">
        <v>11</v>
      </c>
      <c r="N8" s="96" t="s">
        <v>14</v>
      </c>
    </row>
    <row r="9" customFormat="false" ht="24" hidden="false" customHeight="false" outlineLevel="0" collapsed="false">
      <c r="B9" s="96"/>
      <c r="C9" s="96"/>
      <c r="D9" s="96"/>
      <c r="E9" s="96"/>
      <c r="F9" s="96" t="s">
        <v>15</v>
      </c>
      <c r="G9" s="96" t="s">
        <v>16</v>
      </c>
      <c r="H9" s="96" t="s">
        <v>17</v>
      </c>
      <c r="I9" s="96"/>
      <c r="J9" s="96"/>
      <c r="K9" s="96"/>
      <c r="L9" s="96"/>
      <c r="M9" s="96"/>
      <c r="N9" s="96"/>
    </row>
    <row r="10" customFormat="false" ht="12.75" hidden="false" customHeight="false" outlineLevel="0" collapsed="false">
      <c r="B10" s="97"/>
      <c r="C10" s="98"/>
      <c r="D10" s="99"/>
      <c r="E10" s="100" t="n">
        <v>13</v>
      </c>
      <c r="F10" s="101" t="n">
        <v>749</v>
      </c>
      <c r="G10" s="101" t="n">
        <v>0</v>
      </c>
      <c r="H10" s="102" t="n">
        <f aca="false">F10+G10</f>
        <v>749</v>
      </c>
      <c r="I10" s="101" t="n">
        <v>0</v>
      </c>
      <c r="J10" s="102" t="n">
        <f aca="false">H10+I10</f>
        <v>749</v>
      </c>
      <c r="K10" s="103" t="n">
        <v>765</v>
      </c>
      <c r="L10" s="103" t="n">
        <v>261</v>
      </c>
      <c r="M10" s="104" t="n">
        <f aca="false">K10+L10</f>
        <v>1026</v>
      </c>
      <c r="N10" s="103" t="n">
        <v>302</v>
      </c>
    </row>
    <row r="11" customFormat="false" ht="12.75" hidden="false" customHeight="false" outlineLevel="0" collapsed="false">
      <c r="B11" s="105" t="s">
        <v>18</v>
      </c>
      <c r="C11" s="106" t="s">
        <v>19</v>
      </c>
      <c r="D11" s="99"/>
      <c r="E11" s="100" t="n">
        <v>12</v>
      </c>
      <c r="F11" s="101" t="n">
        <v>64</v>
      </c>
      <c r="G11" s="101" t="n">
        <v>0</v>
      </c>
      <c r="H11" s="102" t="n">
        <f aca="false">F11+G11</f>
        <v>64</v>
      </c>
      <c r="I11" s="101" t="n">
        <v>0</v>
      </c>
      <c r="J11" s="102" t="n">
        <f aca="false">H11+I11</f>
        <v>64</v>
      </c>
      <c r="K11" s="103" t="n">
        <v>3</v>
      </c>
      <c r="L11" s="103" t="n">
        <v>3</v>
      </c>
      <c r="M11" s="104" t="n">
        <f aca="false">K11+L11</f>
        <v>6</v>
      </c>
      <c r="N11" s="103" t="n">
        <v>3</v>
      </c>
    </row>
    <row r="12" customFormat="false" ht="12.75" hidden="false" customHeight="false" outlineLevel="0" collapsed="false">
      <c r="B12" s="105" t="s">
        <v>20</v>
      </c>
      <c r="C12" s="107"/>
      <c r="D12" s="108" t="s">
        <v>21</v>
      </c>
      <c r="E12" s="100" t="n">
        <v>11</v>
      </c>
      <c r="F12" s="101" t="n">
        <v>129</v>
      </c>
      <c r="G12" s="101" t="n">
        <v>0</v>
      </c>
      <c r="H12" s="102" t="n">
        <f aca="false">F12+G12</f>
        <v>129</v>
      </c>
      <c r="I12" s="101" t="n">
        <v>0</v>
      </c>
      <c r="J12" s="102" t="n">
        <f aca="false">H12+I12</f>
        <v>129</v>
      </c>
      <c r="K12" s="103" t="n">
        <v>9</v>
      </c>
      <c r="L12" s="103" t="n">
        <v>1</v>
      </c>
      <c r="M12" s="104" t="n">
        <f aca="false">K12+L12</f>
        <v>10</v>
      </c>
      <c r="N12" s="103" t="n">
        <v>1</v>
      </c>
    </row>
    <row r="13" customFormat="false" ht="12.75" hidden="false" customHeight="false" outlineLevel="0" collapsed="false">
      <c r="B13" s="105" t="s">
        <v>18</v>
      </c>
      <c r="C13" s="106"/>
      <c r="D13" s="108" t="s">
        <v>22</v>
      </c>
      <c r="E13" s="100" t="n">
        <v>10</v>
      </c>
      <c r="F13" s="101" t="n">
        <v>77</v>
      </c>
      <c r="G13" s="101" t="n">
        <v>0</v>
      </c>
      <c r="H13" s="102" t="n">
        <f aca="false">F13+G13</f>
        <v>77</v>
      </c>
      <c r="I13" s="101" t="n">
        <v>0</v>
      </c>
      <c r="J13" s="102" t="n">
        <f aca="false">H13+I13</f>
        <v>77</v>
      </c>
      <c r="K13" s="103" t="n">
        <v>5</v>
      </c>
      <c r="L13" s="103" t="n">
        <v>1</v>
      </c>
      <c r="M13" s="104" t="n">
        <f aca="false">K13+L13</f>
        <v>6</v>
      </c>
      <c r="N13" s="103" t="n">
        <v>1</v>
      </c>
    </row>
    <row r="14" customFormat="false" ht="12.75" hidden="false" customHeight="false" outlineLevel="0" collapsed="false">
      <c r="B14" s="105" t="s">
        <v>23</v>
      </c>
      <c r="C14" s="106"/>
      <c r="D14" s="108" t="s">
        <v>24</v>
      </c>
      <c r="E14" s="100" t="n">
        <v>9</v>
      </c>
      <c r="F14" s="101" t="n">
        <v>52</v>
      </c>
      <c r="G14" s="101" t="n">
        <v>0</v>
      </c>
      <c r="H14" s="102" t="n">
        <f aca="false">F14+G14</f>
        <v>52</v>
      </c>
      <c r="I14" s="101" t="n">
        <v>0</v>
      </c>
      <c r="J14" s="102" t="n">
        <f aca="false">H14+I14</f>
        <v>52</v>
      </c>
      <c r="K14" s="103" t="n">
        <v>2</v>
      </c>
      <c r="L14" s="103" t="n">
        <v>0</v>
      </c>
      <c r="M14" s="104" t="n">
        <f aca="false">K14+L14</f>
        <v>2</v>
      </c>
      <c r="N14" s="103" t="n">
        <v>0</v>
      </c>
    </row>
    <row r="15" customFormat="false" ht="12.75" hidden="false" customHeight="false" outlineLevel="0" collapsed="false">
      <c r="B15" s="105" t="s">
        <v>25</v>
      </c>
      <c r="C15" s="106" t="s">
        <v>26</v>
      </c>
      <c r="D15" s="108" t="s">
        <v>27</v>
      </c>
      <c r="E15" s="100" t="n">
        <v>8</v>
      </c>
      <c r="F15" s="101" t="n">
        <v>99</v>
      </c>
      <c r="G15" s="101" t="n">
        <v>0</v>
      </c>
      <c r="H15" s="102" t="n">
        <f aca="false">F15+G15</f>
        <v>99</v>
      </c>
      <c r="I15" s="101" t="n">
        <v>0</v>
      </c>
      <c r="J15" s="102" t="n">
        <f aca="false">H15+I15</f>
        <v>99</v>
      </c>
      <c r="K15" s="103" t="n">
        <v>2</v>
      </c>
      <c r="L15" s="103" t="n">
        <v>2</v>
      </c>
      <c r="M15" s="104" t="n">
        <f aca="false">K15+L15</f>
        <v>4</v>
      </c>
      <c r="N15" s="103" t="n">
        <v>2</v>
      </c>
    </row>
    <row r="16" customFormat="false" ht="12.75" hidden="false" customHeight="false" outlineLevel="0" collapsed="false">
      <c r="B16" s="105" t="s">
        <v>21</v>
      </c>
      <c r="C16" s="106"/>
      <c r="D16" s="108" t="s">
        <v>28</v>
      </c>
      <c r="E16" s="100" t="n">
        <v>7</v>
      </c>
      <c r="F16" s="101" t="n">
        <v>48</v>
      </c>
      <c r="G16" s="101" t="n">
        <v>0</v>
      </c>
      <c r="H16" s="102" t="n">
        <f aca="false">F16+G16</f>
        <v>48</v>
      </c>
      <c r="I16" s="101" t="n">
        <v>0</v>
      </c>
      <c r="J16" s="102" t="n">
        <f aca="false">H16+I16</f>
        <v>48</v>
      </c>
      <c r="K16" s="103" t="n">
        <v>1</v>
      </c>
      <c r="L16" s="103" t="n">
        <v>0</v>
      </c>
      <c r="M16" s="104" t="n">
        <f aca="false">K16+L16</f>
        <v>1</v>
      </c>
      <c r="N16" s="103" t="n">
        <v>0</v>
      </c>
    </row>
    <row r="17" customFormat="false" ht="12.75" hidden="false" customHeight="false" outlineLevel="0" collapsed="false">
      <c r="B17" s="105" t="s">
        <v>29</v>
      </c>
      <c r="C17" s="107"/>
      <c r="D17" s="108" t="s">
        <v>25</v>
      </c>
      <c r="E17" s="100" t="n">
        <v>6</v>
      </c>
      <c r="F17" s="101" t="n">
        <v>28</v>
      </c>
      <c r="G17" s="101" t="n">
        <v>0</v>
      </c>
      <c r="H17" s="102" t="n">
        <f aca="false">F17+G17</f>
        <v>28</v>
      </c>
      <c r="I17" s="101" t="n">
        <v>0</v>
      </c>
      <c r="J17" s="102" t="n">
        <f aca="false">H17+I17</f>
        <v>28</v>
      </c>
      <c r="K17" s="103" t="n">
        <v>3</v>
      </c>
      <c r="L17" s="103" t="n">
        <v>2</v>
      </c>
      <c r="M17" s="104" t="n">
        <f aca="false">K17+L17</f>
        <v>5</v>
      </c>
      <c r="N17" s="103" t="n">
        <v>5</v>
      </c>
    </row>
    <row r="18" customFormat="false" ht="12.75" hidden="false" customHeight="false" outlineLevel="0" collapsed="false">
      <c r="B18" s="105" t="s">
        <v>18</v>
      </c>
      <c r="C18" s="106"/>
      <c r="D18" s="108" t="s">
        <v>30</v>
      </c>
      <c r="E18" s="100" t="n">
        <v>5</v>
      </c>
      <c r="F18" s="101" t="n">
        <v>13</v>
      </c>
      <c r="G18" s="101" t="n">
        <v>0</v>
      </c>
      <c r="H18" s="102" t="n">
        <f aca="false">F18+G18</f>
        <v>13</v>
      </c>
      <c r="I18" s="101" t="n">
        <v>0</v>
      </c>
      <c r="J18" s="102" t="n">
        <f aca="false">H18+I18</f>
        <v>13</v>
      </c>
      <c r="K18" s="103" t="n">
        <v>0</v>
      </c>
      <c r="L18" s="103" t="n">
        <v>0</v>
      </c>
      <c r="M18" s="104" t="n">
        <f aca="false">K18+L18</f>
        <v>0</v>
      </c>
      <c r="N18" s="103" t="n">
        <v>0</v>
      </c>
    </row>
    <row r="19" customFormat="false" ht="12.75" hidden="false" customHeight="false" outlineLevel="0" collapsed="false">
      <c r="B19" s="105"/>
      <c r="C19" s="106"/>
      <c r="D19" s="108" t="s">
        <v>28</v>
      </c>
      <c r="E19" s="100" t="n">
        <v>4</v>
      </c>
      <c r="F19" s="101" t="n">
        <v>9</v>
      </c>
      <c r="G19" s="101" t="n">
        <v>0</v>
      </c>
      <c r="H19" s="102" t="n">
        <f aca="false">F19+G19</f>
        <v>9</v>
      </c>
      <c r="I19" s="101" t="n">
        <v>0</v>
      </c>
      <c r="J19" s="102" t="n">
        <f aca="false">H19+I19</f>
        <v>9</v>
      </c>
      <c r="K19" s="103" t="n">
        <v>0</v>
      </c>
      <c r="L19" s="103" t="n">
        <v>0</v>
      </c>
      <c r="M19" s="104" t="n">
        <f aca="false">K19+L19</f>
        <v>0</v>
      </c>
      <c r="N19" s="103" t="n">
        <v>0</v>
      </c>
    </row>
    <row r="20" customFormat="false" ht="12.75" hidden="false" customHeight="false" outlineLevel="0" collapsed="false">
      <c r="B20" s="105"/>
      <c r="C20" s="106" t="s">
        <v>18</v>
      </c>
      <c r="D20" s="99"/>
      <c r="E20" s="100" t="n">
        <v>3</v>
      </c>
      <c r="F20" s="101" t="n">
        <v>0</v>
      </c>
      <c r="G20" s="101" t="n">
        <v>3</v>
      </c>
      <c r="H20" s="102" t="n">
        <f aca="false">F20+G20</f>
        <v>3</v>
      </c>
      <c r="I20" s="101" t="n">
        <v>0</v>
      </c>
      <c r="J20" s="102" t="n">
        <f aca="false">H20+I20</f>
        <v>3</v>
      </c>
      <c r="K20" s="103" t="n">
        <v>0</v>
      </c>
      <c r="L20" s="103" t="n">
        <v>0</v>
      </c>
      <c r="M20" s="104" t="n">
        <f aca="false">K20+L20</f>
        <v>0</v>
      </c>
      <c r="N20" s="103" t="n">
        <v>0</v>
      </c>
    </row>
    <row r="21" customFormat="false" ht="12.75" hidden="false" customHeight="false" outlineLevel="0" collapsed="false">
      <c r="B21" s="105"/>
      <c r="C21" s="106"/>
      <c r="D21" s="99"/>
      <c r="E21" s="100" t="n">
        <v>2</v>
      </c>
      <c r="F21" s="101" t="n">
        <v>0</v>
      </c>
      <c r="G21" s="101" t="n">
        <v>27</v>
      </c>
      <c r="H21" s="102" t="n">
        <f aca="false">F21+G21</f>
        <v>27</v>
      </c>
      <c r="I21" s="101" t="n">
        <v>0</v>
      </c>
      <c r="J21" s="102" t="n">
        <f aca="false">H21+I21</f>
        <v>27</v>
      </c>
      <c r="K21" s="103" t="n">
        <v>0</v>
      </c>
      <c r="L21" s="103" t="n">
        <v>0</v>
      </c>
      <c r="M21" s="104" t="n">
        <f aca="false">K21+L21</f>
        <v>0</v>
      </c>
      <c r="N21" s="103" t="n">
        <v>0</v>
      </c>
    </row>
    <row r="22" customFormat="false" ht="12.75" hidden="false" customHeight="false" outlineLevel="0" collapsed="false">
      <c r="B22" s="109"/>
      <c r="C22" s="107"/>
      <c r="D22" s="99"/>
      <c r="E22" s="97" t="n">
        <v>1</v>
      </c>
      <c r="F22" s="101" t="n">
        <v>0</v>
      </c>
      <c r="G22" s="101" t="n">
        <v>26</v>
      </c>
      <c r="H22" s="102" t="n">
        <f aca="false">F22+G22</f>
        <v>26</v>
      </c>
      <c r="I22" s="101" t="n">
        <v>111</v>
      </c>
      <c r="J22" s="102" t="n">
        <f aca="false">H22+I22</f>
        <v>137</v>
      </c>
      <c r="K22" s="103" t="n">
        <v>1</v>
      </c>
      <c r="L22" s="103" t="n">
        <v>0</v>
      </c>
      <c r="M22" s="104" t="n">
        <f aca="false">K22+L22</f>
        <v>1</v>
      </c>
      <c r="N22" s="103" t="n">
        <v>0</v>
      </c>
    </row>
    <row r="23" customFormat="false" ht="15" hidden="false" customHeight="true" outlineLevel="0" collapsed="false">
      <c r="B23" s="100" t="s">
        <v>31</v>
      </c>
      <c r="C23" s="100"/>
      <c r="D23" s="100"/>
      <c r="E23" s="100"/>
      <c r="F23" s="102" t="n">
        <f aca="false">SUM(F10:F22)</f>
        <v>1268</v>
      </c>
      <c r="G23" s="102" t="n">
        <f aca="false">SUM(G10:G22)</f>
        <v>56</v>
      </c>
      <c r="H23" s="110" t="n">
        <f aca="false">SUM(H10:H22)</f>
        <v>1324</v>
      </c>
      <c r="I23" s="102" t="n">
        <f aca="false">SUM(I10:I22)</f>
        <v>111</v>
      </c>
      <c r="J23" s="110" t="n">
        <f aca="false">SUM(J10:J22)</f>
        <v>1435</v>
      </c>
      <c r="K23" s="111" t="n">
        <f aca="false">SUM(K10:K22)</f>
        <v>791</v>
      </c>
      <c r="L23" s="111" t="n">
        <f aca="false">SUM(L10:L22)</f>
        <v>270</v>
      </c>
      <c r="M23" s="102" t="n">
        <f aca="false">SUM(M10:M22)</f>
        <v>1061</v>
      </c>
      <c r="N23" s="102" t="n">
        <f aca="false">SUM(N10:N22)</f>
        <v>314</v>
      </c>
    </row>
    <row r="24" customFormat="false" ht="12.75" hidden="false" customHeight="false" outlineLevel="0" collapsed="false">
      <c r="B24" s="105"/>
      <c r="C24" s="105"/>
      <c r="D24" s="112"/>
      <c r="E24" s="109" t="n">
        <v>13</v>
      </c>
      <c r="F24" s="101" t="n">
        <v>1445</v>
      </c>
      <c r="G24" s="101" t="n">
        <v>0</v>
      </c>
      <c r="H24" s="102" t="n">
        <f aca="false">F24+G24</f>
        <v>1445</v>
      </c>
      <c r="I24" s="101" t="n">
        <v>0</v>
      </c>
      <c r="J24" s="102" t="n">
        <f aca="false">H24+I24</f>
        <v>1445</v>
      </c>
      <c r="K24" s="103" t="n">
        <v>1140</v>
      </c>
      <c r="L24" s="103" t="n">
        <v>189</v>
      </c>
      <c r="M24" s="113" t="n">
        <f aca="false">K24+L24</f>
        <v>1329</v>
      </c>
      <c r="N24" s="103" t="n">
        <v>219</v>
      </c>
    </row>
    <row r="25" customFormat="false" ht="12.75" hidden="false" customHeight="false" outlineLevel="0" collapsed="false">
      <c r="B25" s="105"/>
      <c r="C25" s="105" t="s">
        <v>19</v>
      </c>
      <c r="D25" s="112"/>
      <c r="E25" s="100" t="n">
        <v>12</v>
      </c>
      <c r="F25" s="101" t="n">
        <v>92</v>
      </c>
      <c r="G25" s="101" t="n">
        <v>0</v>
      </c>
      <c r="H25" s="102" t="n">
        <f aca="false">F25+G25</f>
        <v>92</v>
      </c>
      <c r="I25" s="101" t="n">
        <v>0</v>
      </c>
      <c r="J25" s="102" t="n">
        <f aca="false">H25+I25</f>
        <v>92</v>
      </c>
      <c r="K25" s="103" t="n">
        <v>4</v>
      </c>
      <c r="L25" s="103" t="n">
        <v>0</v>
      </c>
      <c r="M25" s="113" t="n">
        <f aca="false">K25+L25</f>
        <v>4</v>
      </c>
      <c r="N25" s="103" t="n">
        <v>0</v>
      </c>
    </row>
    <row r="26" customFormat="false" ht="12.75" hidden="false" customHeight="false" outlineLevel="0" collapsed="false">
      <c r="B26" s="105" t="s">
        <v>29</v>
      </c>
      <c r="C26" s="109"/>
      <c r="D26" s="112"/>
      <c r="E26" s="100" t="n">
        <v>11</v>
      </c>
      <c r="F26" s="101" t="n">
        <v>126</v>
      </c>
      <c r="G26" s="101" t="n">
        <v>0</v>
      </c>
      <c r="H26" s="102" t="n">
        <f aca="false">F26+G26</f>
        <v>126</v>
      </c>
      <c r="I26" s="101" t="n">
        <v>0</v>
      </c>
      <c r="J26" s="102" t="n">
        <f aca="false">H26+I26</f>
        <v>126</v>
      </c>
      <c r="K26" s="103" t="n">
        <v>4</v>
      </c>
      <c r="L26" s="103" t="n">
        <v>1</v>
      </c>
      <c r="M26" s="113" t="n">
        <f aca="false">K26+L26</f>
        <v>5</v>
      </c>
      <c r="N26" s="103" t="n">
        <v>1</v>
      </c>
    </row>
    <row r="27" customFormat="false" ht="12.75" hidden="false" customHeight="false" outlineLevel="0" collapsed="false">
      <c r="B27" s="105" t="s">
        <v>32</v>
      </c>
      <c r="C27" s="105"/>
      <c r="D27" s="112" t="s">
        <v>33</v>
      </c>
      <c r="E27" s="100" t="n">
        <v>10</v>
      </c>
      <c r="F27" s="101" t="n">
        <v>106</v>
      </c>
      <c r="G27" s="101" t="n">
        <v>0</v>
      </c>
      <c r="H27" s="102" t="n">
        <f aca="false">F27+G27</f>
        <v>106</v>
      </c>
      <c r="I27" s="101" t="n">
        <v>0</v>
      </c>
      <c r="J27" s="102" t="n">
        <f aca="false">H27+I27</f>
        <v>106</v>
      </c>
      <c r="K27" s="103" t="n">
        <v>0</v>
      </c>
      <c r="L27" s="103" t="n">
        <v>0</v>
      </c>
      <c r="M27" s="113" t="n">
        <f aca="false">K27+L27</f>
        <v>0</v>
      </c>
      <c r="N27" s="103" t="n">
        <v>0</v>
      </c>
    </row>
    <row r="28" customFormat="false" ht="12.75" hidden="false" customHeight="false" outlineLevel="0" collapsed="false">
      <c r="B28" s="105" t="s">
        <v>19</v>
      </c>
      <c r="C28" s="105"/>
      <c r="D28" s="112" t="s">
        <v>32</v>
      </c>
      <c r="E28" s="100" t="n">
        <v>9</v>
      </c>
      <c r="F28" s="101" t="n">
        <v>74</v>
      </c>
      <c r="G28" s="101" t="n">
        <v>0</v>
      </c>
      <c r="H28" s="102" t="n">
        <f aca="false">F28+G28</f>
        <v>74</v>
      </c>
      <c r="I28" s="101" t="n">
        <v>0</v>
      </c>
      <c r="J28" s="102" t="n">
        <f aca="false">H28+I28</f>
        <v>74</v>
      </c>
      <c r="K28" s="103" t="n">
        <v>0</v>
      </c>
      <c r="L28" s="103" t="n">
        <v>1</v>
      </c>
      <c r="M28" s="113" t="n">
        <f aca="false">K28+L28</f>
        <v>1</v>
      </c>
      <c r="N28" s="103" t="n">
        <v>1</v>
      </c>
    </row>
    <row r="29" customFormat="false" ht="12.75" hidden="false" customHeight="false" outlineLevel="0" collapsed="false">
      <c r="B29" s="105" t="s">
        <v>20</v>
      </c>
      <c r="C29" s="105" t="s">
        <v>26</v>
      </c>
      <c r="D29" s="112" t="s">
        <v>34</v>
      </c>
      <c r="E29" s="100" t="n">
        <v>8</v>
      </c>
      <c r="F29" s="101" t="n">
        <v>122</v>
      </c>
      <c r="G29" s="101" t="n">
        <v>0</v>
      </c>
      <c r="H29" s="102" t="n">
        <f aca="false">F29+G29</f>
        <v>122</v>
      </c>
      <c r="I29" s="101" t="n">
        <v>0</v>
      </c>
      <c r="J29" s="102" t="n">
        <f aca="false">H29+I29</f>
        <v>122</v>
      </c>
      <c r="K29" s="103" t="n">
        <v>0</v>
      </c>
      <c r="L29" s="103" t="n">
        <v>0</v>
      </c>
      <c r="M29" s="113" t="n">
        <f aca="false">K29+L29</f>
        <v>0</v>
      </c>
      <c r="N29" s="103" t="n">
        <v>0</v>
      </c>
    </row>
    <row r="30" customFormat="false" ht="12.75" hidden="false" customHeight="false" outlineLevel="0" collapsed="false">
      <c r="B30" s="105" t="s">
        <v>25</v>
      </c>
      <c r="C30" s="105"/>
      <c r="D30" s="112" t="s">
        <v>25</v>
      </c>
      <c r="E30" s="100" t="n">
        <v>7</v>
      </c>
      <c r="F30" s="101" t="n">
        <v>129</v>
      </c>
      <c r="G30" s="101" t="n">
        <v>0</v>
      </c>
      <c r="H30" s="102" t="n">
        <f aca="false">F30+G30</f>
        <v>129</v>
      </c>
      <c r="I30" s="101" t="n">
        <v>0</v>
      </c>
      <c r="J30" s="102" t="n">
        <f aca="false">H30+I30</f>
        <v>129</v>
      </c>
      <c r="K30" s="103" t="n">
        <v>1</v>
      </c>
      <c r="L30" s="103" t="n">
        <v>1</v>
      </c>
      <c r="M30" s="113" t="n">
        <f aca="false">K30+L30</f>
        <v>2</v>
      </c>
      <c r="N30" s="103" t="n">
        <v>1</v>
      </c>
    </row>
    <row r="31" customFormat="false" ht="12.75" hidden="false" customHeight="false" outlineLevel="0" collapsed="false">
      <c r="B31" s="105" t="s">
        <v>19</v>
      </c>
      <c r="C31" s="105"/>
      <c r="D31" s="112" t="s">
        <v>30</v>
      </c>
      <c r="E31" s="100" t="n">
        <v>6</v>
      </c>
      <c r="F31" s="101" t="n">
        <v>67</v>
      </c>
      <c r="G31" s="101" t="n">
        <v>0</v>
      </c>
      <c r="H31" s="102" t="n">
        <f aca="false">F31+G31</f>
        <v>67</v>
      </c>
      <c r="I31" s="101" t="n">
        <v>0</v>
      </c>
      <c r="J31" s="102" t="n">
        <f aca="false">H31+I31</f>
        <v>67</v>
      </c>
      <c r="K31" s="103" t="n">
        <v>1</v>
      </c>
      <c r="L31" s="103" t="n">
        <v>4</v>
      </c>
      <c r="M31" s="113" t="n">
        <f aca="false">K31+L31</f>
        <v>5</v>
      </c>
      <c r="N31" s="103" t="n">
        <v>6</v>
      </c>
    </row>
    <row r="32" customFormat="false" ht="12.75" hidden="false" customHeight="false" outlineLevel="0" collapsed="false">
      <c r="B32" s="105" t="s">
        <v>30</v>
      </c>
      <c r="C32" s="97"/>
      <c r="D32" s="112"/>
      <c r="E32" s="100" t="n">
        <v>5</v>
      </c>
      <c r="F32" s="101" t="n">
        <v>37</v>
      </c>
      <c r="G32" s="101" t="n">
        <v>0</v>
      </c>
      <c r="H32" s="102" t="n">
        <f aca="false">F32+G32</f>
        <v>37</v>
      </c>
      <c r="I32" s="101" t="n">
        <v>0</v>
      </c>
      <c r="J32" s="102" t="n">
        <f aca="false">H32+I32</f>
        <v>37</v>
      </c>
      <c r="K32" s="103" t="n">
        <v>0</v>
      </c>
      <c r="L32" s="103" t="n">
        <v>1</v>
      </c>
      <c r="M32" s="113" t="n">
        <f aca="false">K32+L32</f>
        <v>1</v>
      </c>
      <c r="N32" s="103" t="n">
        <v>2</v>
      </c>
    </row>
    <row r="33" customFormat="false" ht="12.75" hidden="false" customHeight="false" outlineLevel="0" collapsed="false">
      <c r="B33" s="105"/>
      <c r="C33" s="105"/>
      <c r="D33" s="112"/>
      <c r="E33" s="100" t="n">
        <v>4</v>
      </c>
      <c r="F33" s="101" t="n">
        <v>16</v>
      </c>
      <c r="G33" s="101" t="n">
        <v>0</v>
      </c>
      <c r="H33" s="102" t="n">
        <f aca="false">F33+G33</f>
        <v>16</v>
      </c>
      <c r="I33" s="101" t="n">
        <v>0</v>
      </c>
      <c r="J33" s="102" t="n">
        <f aca="false">H33+I33</f>
        <v>16</v>
      </c>
      <c r="K33" s="103" t="n">
        <v>0</v>
      </c>
      <c r="L33" s="103" t="n">
        <v>0</v>
      </c>
      <c r="M33" s="113" t="n">
        <f aca="false">K33+L33</f>
        <v>0</v>
      </c>
      <c r="N33" s="103" t="n">
        <v>0</v>
      </c>
    </row>
    <row r="34" customFormat="false" ht="12.75" hidden="false" customHeight="false" outlineLevel="0" collapsed="false">
      <c r="B34" s="105"/>
      <c r="C34" s="105" t="s">
        <v>18</v>
      </c>
      <c r="D34" s="112"/>
      <c r="E34" s="100" t="n">
        <v>3</v>
      </c>
      <c r="F34" s="101" t="n">
        <v>0</v>
      </c>
      <c r="G34" s="101" t="n">
        <v>5</v>
      </c>
      <c r="H34" s="102" t="n">
        <f aca="false">F34+G34</f>
        <v>5</v>
      </c>
      <c r="I34" s="101" t="n">
        <v>0</v>
      </c>
      <c r="J34" s="102" t="n">
        <f aca="false">H34+I34</f>
        <v>5</v>
      </c>
      <c r="K34" s="103" t="n">
        <v>2</v>
      </c>
      <c r="L34" s="103" t="n">
        <v>1</v>
      </c>
      <c r="M34" s="113" t="n">
        <f aca="false">K34+L34</f>
        <v>3</v>
      </c>
      <c r="N34" s="103" t="n">
        <v>1</v>
      </c>
    </row>
    <row r="35" customFormat="false" ht="12.75" hidden="false" customHeight="false" outlineLevel="0" collapsed="false">
      <c r="B35" s="105"/>
      <c r="C35" s="105"/>
      <c r="D35" s="112"/>
      <c r="E35" s="100" t="n">
        <v>2</v>
      </c>
      <c r="F35" s="101" t="n">
        <v>0</v>
      </c>
      <c r="G35" s="101" t="n">
        <v>21</v>
      </c>
      <c r="H35" s="102" t="n">
        <f aca="false">F35+G35</f>
        <v>21</v>
      </c>
      <c r="I35" s="101" t="n">
        <v>0</v>
      </c>
      <c r="J35" s="102" t="n">
        <f aca="false">H35+I35</f>
        <v>21</v>
      </c>
      <c r="K35" s="103" t="n">
        <v>1</v>
      </c>
      <c r="L35" s="103" t="n">
        <v>0</v>
      </c>
      <c r="M35" s="113" t="n">
        <f aca="false">K35+L35</f>
        <v>1</v>
      </c>
      <c r="N35" s="103" t="n">
        <v>0</v>
      </c>
    </row>
    <row r="36" customFormat="false" ht="12.75" hidden="false" customHeight="false" outlineLevel="0" collapsed="false">
      <c r="B36" s="109"/>
      <c r="C36" s="109"/>
      <c r="D36" s="112"/>
      <c r="E36" s="97" t="n">
        <v>1</v>
      </c>
      <c r="F36" s="101" t="n">
        <v>0</v>
      </c>
      <c r="G36" s="101" t="n">
        <v>33</v>
      </c>
      <c r="H36" s="102" t="n">
        <f aca="false">F36+G36</f>
        <v>33</v>
      </c>
      <c r="I36" s="101" t="n">
        <v>386</v>
      </c>
      <c r="J36" s="102" t="n">
        <f aca="false">H36+I36</f>
        <v>419</v>
      </c>
      <c r="K36" s="103" t="n">
        <v>0</v>
      </c>
      <c r="L36" s="103" t="n">
        <v>0</v>
      </c>
      <c r="M36" s="113" t="n">
        <f aca="false">K36+L36</f>
        <v>0</v>
      </c>
      <c r="N36" s="103" t="n">
        <v>0</v>
      </c>
    </row>
    <row r="37" customFormat="false" ht="15" hidden="false" customHeight="true" outlineLevel="0" collapsed="false">
      <c r="B37" s="100" t="s">
        <v>35</v>
      </c>
      <c r="C37" s="100"/>
      <c r="D37" s="100"/>
      <c r="E37" s="100"/>
      <c r="F37" s="111" t="n">
        <f aca="false">SUM(F24:F36)</f>
        <v>2214</v>
      </c>
      <c r="G37" s="102" t="n">
        <f aca="false">SUM(G24:G36)</f>
        <v>59</v>
      </c>
      <c r="H37" s="114" t="n">
        <f aca="false">SUM(H24:H36)</f>
        <v>2273</v>
      </c>
      <c r="I37" s="115" t="n">
        <f aca="false">SUM(I24:I36)</f>
        <v>386</v>
      </c>
      <c r="J37" s="110" t="n">
        <f aca="false">SUM(J24:J36)</f>
        <v>2659</v>
      </c>
      <c r="K37" s="111" t="n">
        <f aca="false">SUM(K24:K36)</f>
        <v>1153</v>
      </c>
      <c r="L37" s="102" t="n">
        <f aca="false">SUM(L24:L36)</f>
        <v>198</v>
      </c>
      <c r="M37" s="110" t="n">
        <f aca="false">SUM(M24:M36)</f>
        <v>1351</v>
      </c>
      <c r="N37" s="111" t="n">
        <f aca="false">SUM(N24:N36)</f>
        <v>231</v>
      </c>
    </row>
    <row r="38" customFormat="false" ht="12.75" hidden="false" customHeight="false" outlineLevel="0" collapsed="false">
      <c r="B38" s="97"/>
      <c r="C38" s="97"/>
      <c r="D38" s="116"/>
      <c r="E38" s="100" t="n">
        <v>13</v>
      </c>
      <c r="F38" s="101" t="n">
        <v>0</v>
      </c>
      <c r="G38" s="101" t="n">
        <v>0</v>
      </c>
      <c r="H38" s="102" t="n">
        <f aca="false">F38+G38</f>
        <v>0</v>
      </c>
      <c r="I38" s="101" t="n">
        <v>0</v>
      </c>
      <c r="J38" s="102" t="n">
        <f aca="false">H38+I38</f>
        <v>0</v>
      </c>
      <c r="K38" s="103" t="n">
        <v>0</v>
      </c>
      <c r="L38" s="103" t="n">
        <v>0</v>
      </c>
      <c r="M38" s="113" t="n">
        <f aca="false">K38+L38</f>
        <v>0</v>
      </c>
      <c r="N38" s="103" t="n">
        <v>0</v>
      </c>
    </row>
    <row r="39" customFormat="false" ht="12.75" hidden="false" customHeight="false" outlineLevel="0" collapsed="false">
      <c r="B39" s="105" t="s">
        <v>18</v>
      </c>
      <c r="C39" s="105" t="s">
        <v>19</v>
      </c>
      <c r="D39" s="112" t="s">
        <v>36</v>
      </c>
      <c r="E39" s="100" t="n">
        <v>12</v>
      </c>
      <c r="F39" s="101" t="n">
        <v>0</v>
      </c>
      <c r="G39" s="101" t="n">
        <v>0</v>
      </c>
      <c r="H39" s="102" t="n">
        <f aca="false">F39+G39</f>
        <v>0</v>
      </c>
      <c r="I39" s="101" t="n">
        <v>0</v>
      </c>
      <c r="J39" s="102" t="n">
        <f aca="false">H39+I39</f>
        <v>0</v>
      </c>
      <c r="K39" s="103" t="n">
        <v>0</v>
      </c>
      <c r="L39" s="103" t="n">
        <v>0</v>
      </c>
      <c r="M39" s="113" t="n">
        <f aca="false">K39+L39</f>
        <v>0</v>
      </c>
      <c r="N39" s="103" t="n">
        <v>0</v>
      </c>
    </row>
    <row r="40" customFormat="false" ht="12.75" hidden="false" customHeight="false" outlineLevel="0" collapsed="false">
      <c r="B40" s="105" t="s">
        <v>22</v>
      </c>
      <c r="C40" s="105"/>
      <c r="D40" s="112" t="s">
        <v>22</v>
      </c>
      <c r="E40" s="100" t="n">
        <v>11</v>
      </c>
      <c r="F40" s="101" t="n">
        <v>0</v>
      </c>
      <c r="G40" s="101" t="n">
        <v>0</v>
      </c>
      <c r="H40" s="102" t="n">
        <f aca="false">F40+G40</f>
        <v>0</v>
      </c>
      <c r="I40" s="101" t="n">
        <v>0</v>
      </c>
      <c r="J40" s="102" t="n">
        <f aca="false">H40+I40</f>
        <v>0</v>
      </c>
      <c r="K40" s="103" t="n">
        <v>0</v>
      </c>
      <c r="L40" s="103" t="n">
        <v>0</v>
      </c>
      <c r="M40" s="113" t="n">
        <f aca="false">K40+L40</f>
        <v>0</v>
      </c>
      <c r="N40" s="103" t="n">
        <v>0</v>
      </c>
    </row>
    <row r="41" customFormat="false" ht="12.75" hidden="false" customHeight="false" outlineLevel="0" collapsed="false">
      <c r="B41" s="105" t="s">
        <v>37</v>
      </c>
      <c r="C41" s="97"/>
      <c r="D41" s="112" t="s">
        <v>20</v>
      </c>
      <c r="E41" s="100" t="n">
        <v>10</v>
      </c>
      <c r="F41" s="101" t="n">
        <v>0</v>
      </c>
      <c r="G41" s="101" t="n">
        <v>0</v>
      </c>
      <c r="H41" s="102" t="n">
        <f aca="false">F41+G41</f>
        <v>0</v>
      </c>
      <c r="I41" s="101" t="n">
        <v>0</v>
      </c>
      <c r="J41" s="102" t="n">
        <f aca="false">H41+I41</f>
        <v>0</v>
      </c>
      <c r="K41" s="103" t="n">
        <v>0</v>
      </c>
      <c r="L41" s="103" t="n">
        <v>0</v>
      </c>
      <c r="M41" s="113" t="n">
        <f aca="false">K41+L41</f>
        <v>0</v>
      </c>
      <c r="N41" s="103" t="n">
        <v>0</v>
      </c>
    </row>
    <row r="42" customFormat="false" ht="12.75" hidden="false" customHeight="false" outlineLevel="0" collapsed="false">
      <c r="B42" s="105" t="s">
        <v>25</v>
      </c>
      <c r="C42" s="105"/>
      <c r="D42" s="112" t="s">
        <v>34</v>
      </c>
      <c r="E42" s="100" t="n">
        <v>9</v>
      </c>
      <c r="F42" s="101" t="n">
        <v>0</v>
      </c>
      <c r="G42" s="101" t="n">
        <v>0</v>
      </c>
      <c r="H42" s="102" t="n">
        <f aca="false">F42+G42</f>
        <v>0</v>
      </c>
      <c r="I42" s="101" t="n">
        <v>0</v>
      </c>
      <c r="J42" s="102" t="n">
        <f aca="false">H42+I42</f>
        <v>0</v>
      </c>
      <c r="K42" s="103" t="n">
        <v>0</v>
      </c>
      <c r="L42" s="103" t="n">
        <v>0</v>
      </c>
      <c r="M42" s="113" t="n">
        <f aca="false">K42+L42</f>
        <v>0</v>
      </c>
      <c r="N42" s="103" t="n">
        <v>0</v>
      </c>
    </row>
    <row r="43" customFormat="false" ht="12.75" hidden="false" customHeight="false" outlineLevel="0" collapsed="false">
      <c r="B43" s="105" t="s">
        <v>23</v>
      </c>
      <c r="C43" s="105" t="s">
        <v>26</v>
      </c>
      <c r="D43" s="112" t="s">
        <v>18</v>
      </c>
      <c r="E43" s="100" t="n">
        <v>8</v>
      </c>
      <c r="F43" s="101" t="n">
        <v>0</v>
      </c>
      <c r="G43" s="101" t="n">
        <v>0</v>
      </c>
      <c r="H43" s="102" t="n">
        <f aca="false">F43+G43</f>
        <v>0</v>
      </c>
      <c r="I43" s="101" t="n">
        <v>0</v>
      </c>
      <c r="J43" s="102" t="n">
        <f aca="false">H43+I43</f>
        <v>0</v>
      </c>
      <c r="K43" s="103" t="n">
        <v>0</v>
      </c>
      <c r="L43" s="103" t="n">
        <v>0</v>
      </c>
      <c r="M43" s="113" t="n">
        <f aca="false">K43+L43</f>
        <v>0</v>
      </c>
      <c r="N43" s="103" t="n">
        <v>0</v>
      </c>
    </row>
    <row r="44" customFormat="false" ht="12.75" hidden="false" customHeight="false" outlineLevel="0" collapsed="false">
      <c r="B44" s="105" t="s">
        <v>25</v>
      </c>
      <c r="C44" s="105"/>
      <c r="D44" s="112" t="s">
        <v>33</v>
      </c>
      <c r="E44" s="100" t="n">
        <v>7</v>
      </c>
      <c r="F44" s="101" t="n">
        <v>0</v>
      </c>
      <c r="G44" s="101" t="n">
        <v>0</v>
      </c>
      <c r="H44" s="102" t="n">
        <f aca="false">F44+G44</f>
        <v>0</v>
      </c>
      <c r="I44" s="101" t="n">
        <v>0</v>
      </c>
      <c r="J44" s="102" t="n">
        <f aca="false">H44+I44</f>
        <v>0</v>
      </c>
      <c r="K44" s="103" t="n">
        <v>0</v>
      </c>
      <c r="L44" s="103" t="n">
        <v>0</v>
      </c>
      <c r="M44" s="113" t="n">
        <f aca="false">K44+L44</f>
        <v>0</v>
      </c>
      <c r="N44" s="103" t="n">
        <v>0</v>
      </c>
    </row>
    <row r="45" customFormat="false" ht="12.75" hidden="false" customHeight="false" outlineLevel="0" collapsed="false">
      <c r="B45" s="105" t="s">
        <v>18</v>
      </c>
      <c r="C45" s="105"/>
      <c r="D45" s="112" t="s">
        <v>27</v>
      </c>
      <c r="E45" s="100" t="n">
        <v>6</v>
      </c>
      <c r="F45" s="101" t="n">
        <v>0</v>
      </c>
      <c r="G45" s="101" t="n">
        <v>0</v>
      </c>
      <c r="H45" s="102" t="n">
        <f aca="false">F45+G45</f>
        <v>0</v>
      </c>
      <c r="I45" s="101" t="n">
        <v>0</v>
      </c>
      <c r="J45" s="102" t="n">
        <f aca="false">H45+I45</f>
        <v>0</v>
      </c>
      <c r="K45" s="103" t="n">
        <v>0</v>
      </c>
      <c r="L45" s="103" t="n">
        <v>0</v>
      </c>
      <c r="M45" s="113" t="n">
        <f aca="false">K45+L45</f>
        <v>0</v>
      </c>
      <c r="N45" s="103" t="n">
        <v>0</v>
      </c>
    </row>
    <row r="46" customFormat="false" ht="12.75" hidden="false" customHeight="false" outlineLevel="0" collapsed="false">
      <c r="B46" s="105" t="s">
        <v>28</v>
      </c>
      <c r="C46" s="97"/>
      <c r="D46" s="112" t="s">
        <v>20</v>
      </c>
      <c r="E46" s="100" t="n">
        <v>5</v>
      </c>
      <c r="F46" s="101" t="n">
        <v>0</v>
      </c>
      <c r="G46" s="101" t="n">
        <v>0</v>
      </c>
      <c r="H46" s="102" t="n">
        <f aca="false">F46+G46</f>
        <v>0</v>
      </c>
      <c r="I46" s="101" t="n">
        <v>0</v>
      </c>
      <c r="J46" s="102" t="n">
        <f aca="false">H46+I46</f>
        <v>0</v>
      </c>
      <c r="K46" s="103" t="n">
        <v>0</v>
      </c>
      <c r="L46" s="103" t="n">
        <v>0</v>
      </c>
      <c r="M46" s="113" t="n">
        <f aca="false">K46+L46</f>
        <v>0</v>
      </c>
      <c r="N46" s="103" t="n">
        <v>0</v>
      </c>
    </row>
    <row r="47" customFormat="false" ht="12.75" hidden="false" customHeight="false" outlineLevel="0" collapsed="false">
      <c r="B47" s="105"/>
      <c r="C47" s="105"/>
      <c r="D47" s="112" t="s">
        <v>29</v>
      </c>
      <c r="E47" s="100" t="n">
        <v>4</v>
      </c>
      <c r="F47" s="101" t="n">
        <v>0</v>
      </c>
      <c r="G47" s="101" t="n">
        <v>0</v>
      </c>
      <c r="H47" s="102" t="n">
        <f aca="false">F47+G47</f>
        <v>0</v>
      </c>
      <c r="I47" s="101" t="n">
        <v>0</v>
      </c>
      <c r="J47" s="102" t="n">
        <f aca="false">H47+I47</f>
        <v>0</v>
      </c>
      <c r="K47" s="103" t="n">
        <v>0</v>
      </c>
      <c r="L47" s="103" t="n">
        <v>0</v>
      </c>
      <c r="M47" s="113" t="n">
        <f aca="false">K47+L47</f>
        <v>0</v>
      </c>
      <c r="N47" s="103" t="n">
        <v>0</v>
      </c>
    </row>
    <row r="48" customFormat="false" ht="12.75" hidden="false" customHeight="false" outlineLevel="0" collapsed="false">
      <c r="B48" s="105"/>
      <c r="C48" s="105" t="s">
        <v>18</v>
      </c>
      <c r="D48" s="112" t="s">
        <v>18</v>
      </c>
      <c r="E48" s="100" t="n">
        <v>3</v>
      </c>
      <c r="F48" s="101" t="n">
        <v>0</v>
      </c>
      <c r="G48" s="101" t="n">
        <v>0</v>
      </c>
      <c r="H48" s="102" t="n">
        <f aca="false">F48+G48</f>
        <v>0</v>
      </c>
      <c r="I48" s="101" t="n">
        <v>0</v>
      </c>
      <c r="J48" s="102" t="n">
        <f aca="false">H48+I48</f>
        <v>0</v>
      </c>
      <c r="K48" s="103" t="n">
        <v>0</v>
      </c>
      <c r="L48" s="103" t="n">
        <v>0</v>
      </c>
      <c r="M48" s="113" t="n">
        <f aca="false">K48+L48</f>
        <v>0</v>
      </c>
      <c r="N48" s="103" t="n">
        <v>0</v>
      </c>
    </row>
    <row r="49" customFormat="false" ht="12.75" hidden="false" customHeight="false" outlineLevel="0" collapsed="false">
      <c r="B49" s="105"/>
      <c r="C49" s="105"/>
      <c r="D49" s="112" t="s">
        <v>23</v>
      </c>
      <c r="E49" s="100" t="n">
        <v>2</v>
      </c>
      <c r="F49" s="101" t="n">
        <v>0</v>
      </c>
      <c r="G49" s="101" t="n">
        <v>0</v>
      </c>
      <c r="H49" s="102" t="n">
        <f aca="false">F49+G49</f>
        <v>0</v>
      </c>
      <c r="I49" s="101" t="n">
        <v>0</v>
      </c>
      <c r="J49" s="102" t="n">
        <f aca="false">H49+I49</f>
        <v>0</v>
      </c>
      <c r="K49" s="103" t="n">
        <v>0</v>
      </c>
      <c r="L49" s="103" t="n">
        <v>0</v>
      </c>
      <c r="M49" s="113" t="n">
        <f aca="false">K49+L49</f>
        <v>0</v>
      </c>
      <c r="N49" s="103" t="n">
        <v>0</v>
      </c>
    </row>
    <row r="50" customFormat="false" ht="12.75" hidden="false" customHeight="false" outlineLevel="0" collapsed="false">
      <c r="B50" s="109"/>
      <c r="C50" s="112"/>
      <c r="D50" s="109"/>
      <c r="E50" s="97" t="n">
        <v>1</v>
      </c>
      <c r="F50" s="101" t="n">
        <v>0</v>
      </c>
      <c r="G50" s="101" t="n">
        <v>0</v>
      </c>
      <c r="H50" s="117" t="n">
        <f aca="false">F50+G50</f>
        <v>0</v>
      </c>
      <c r="I50" s="101" t="n">
        <v>0</v>
      </c>
      <c r="J50" s="117" t="n">
        <f aca="false">H50+I50</f>
        <v>0</v>
      </c>
      <c r="K50" s="103" t="n">
        <v>0</v>
      </c>
      <c r="L50" s="103" t="n">
        <v>0</v>
      </c>
      <c r="M50" s="118" t="n">
        <f aca="false">K50+L50</f>
        <v>0</v>
      </c>
      <c r="N50" s="103" t="n">
        <v>0</v>
      </c>
    </row>
    <row r="51" customFormat="false" ht="15" hidden="false" customHeight="true" outlineLevel="0" collapsed="false">
      <c r="B51" s="100" t="s">
        <v>38</v>
      </c>
      <c r="C51" s="100"/>
      <c r="D51" s="100"/>
      <c r="E51" s="100"/>
      <c r="F51" s="102" t="n">
        <f aca="false">SUM(F38:F50)</f>
        <v>0</v>
      </c>
      <c r="G51" s="102" t="n">
        <f aca="false">SUM(G38:G50)</f>
        <v>0</v>
      </c>
      <c r="H51" s="102" t="n">
        <f aca="false">SUM(H38:H50)</f>
        <v>0</v>
      </c>
      <c r="I51" s="102" t="n">
        <f aca="false">SUM(I38:I50)</f>
        <v>0</v>
      </c>
      <c r="J51" s="102" t="n">
        <f aca="false">SUM(J38:J50)</f>
        <v>0</v>
      </c>
      <c r="K51" s="102" t="n">
        <f aca="false">SUM(K38:K50)</f>
        <v>0</v>
      </c>
      <c r="L51" s="102" t="n">
        <f aca="false">SUM(L38:L50)</f>
        <v>0</v>
      </c>
      <c r="M51" s="102" t="n">
        <f aca="false">SUM(M38:M50)</f>
        <v>0</v>
      </c>
      <c r="N51" s="102" t="n">
        <f aca="false">SUM(N38:N50)</f>
        <v>0</v>
      </c>
    </row>
    <row r="52" customFormat="false" ht="12.75" hidden="false" customHeight="true" outlineLevel="0" collapsed="false">
      <c r="B52" s="100" t="s">
        <v>39</v>
      </c>
      <c r="C52" s="100"/>
      <c r="D52" s="100"/>
      <c r="E52" s="100"/>
      <c r="F52" s="101" t="n">
        <v>0</v>
      </c>
      <c r="G52" s="101" t="n">
        <v>0</v>
      </c>
      <c r="H52" s="101" t="n">
        <v>0</v>
      </c>
      <c r="I52" s="101" t="n">
        <v>0</v>
      </c>
      <c r="J52" s="101" t="n">
        <v>0</v>
      </c>
      <c r="K52" s="101" t="n">
        <v>5</v>
      </c>
      <c r="L52" s="101" t="n">
        <v>7</v>
      </c>
      <c r="M52" s="101" t="n">
        <v>0</v>
      </c>
      <c r="N52" s="101" t="n">
        <v>8</v>
      </c>
    </row>
    <row r="53" customFormat="false" ht="15" hidden="false" customHeight="true" outlineLevel="0" collapsed="false">
      <c r="B53" s="119" t="s">
        <v>40</v>
      </c>
      <c r="C53" s="119"/>
      <c r="D53" s="119"/>
      <c r="E53" s="119"/>
      <c r="F53" s="120" t="n">
        <f aca="false">+F23+F37+F51+F52</f>
        <v>3482</v>
      </c>
      <c r="G53" s="120" t="n">
        <f aca="false">+G23+G37+G51+G52</f>
        <v>115</v>
      </c>
      <c r="H53" s="120" t="n">
        <f aca="false">+H23+H37+H51+H52</f>
        <v>3597</v>
      </c>
      <c r="I53" s="120" t="n">
        <f aca="false">+I23+I37+I51+I52</f>
        <v>497</v>
      </c>
      <c r="J53" s="120" t="n">
        <f aca="false">+J23+J37+J51+J52</f>
        <v>4094</v>
      </c>
      <c r="K53" s="120" t="n">
        <f aca="false">+K23+K37+K51+K52</f>
        <v>1949</v>
      </c>
      <c r="L53" s="120" t="n">
        <f aca="false">+L23+L37+L51+L52</f>
        <v>475</v>
      </c>
      <c r="M53" s="120" t="n">
        <f aca="false">+M23+M37+M51+M52</f>
        <v>2412</v>
      </c>
      <c r="N53" s="120" t="n">
        <f aca="false">+N23+N37+N51+N52</f>
        <v>553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121" t="s">
        <v>0</v>
      </c>
      <c r="C1" s="122"/>
      <c r="D1" s="122"/>
      <c r="E1" s="122"/>
      <c r="F1" s="122"/>
      <c r="G1" s="123"/>
      <c r="H1" s="123"/>
      <c r="I1" s="124"/>
      <c r="J1" s="57"/>
      <c r="K1" s="57"/>
      <c r="L1" s="57"/>
      <c r="M1" s="57"/>
      <c r="N1" s="57"/>
    </row>
    <row r="2" customFormat="false" ht="15" hidden="false" customHeight="false" outlineLevel="0" collapsed="false">
      <c r="B2" s="125" t="s">
        <v>54</v>
      </c>
      <c r="C2" s="126"/>
      <c r="D2" s="126"/>
      <c r="E2" s="126"/>
      <c r="F2" s="127" t="s">
        <v>57</v>
      </c>
      <c r="G2" s="126"/>
      <c r="H2" s="128"/>
      <c r="I2" s="129"/>
      <c r="J2" s="57"/>
      <c r="K2" s="57"/>
      <c r="L2" s="57"/>
      <c r="M2" s="57"/>
      <c r="N2" s="57"/>
    </row>
    <row r="3" customFormat="false" ht="12.75" hidden="false" customHeight="false" outlineLevel="0" collapsed="false">
      <c r="B3" s="125" t="s">
        <v>42</v>
      </c>
      <c r="C3" s="130" t="s">
        <v>56</v>
      </c>
      <c r="D3" s="130"/>
      <c r="E3" s="130"/>
      <c r="F3" s="130"/>
      <c r="G3" s="130"/>
      <c r="H3" s="130"/>
      <c r="I3" s="130"/>
    </row>
    <row r="4" customFormat="false" ht="12.75" hidden="false" customHeight="false" outlineLevel="0" collapsed="false">
      <c r="B4" s="131" t="s">
        <v>44</v>
      </c>
      <c r="C4" s="132"/>
      <c r="D4" s="65" t="n">
        <v>44926</v>
      </c>
      <c r="E4" s="133"/>
      <c r="F4" s="133"/>
      <c r="G4" s="134"/>
      <c r="H4" s="134"/>
      <c r="I4" s="135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96" t="s">
        <v>6</v>
      </c>
      <c r="C7" s="96"/>
      <c r="D7" s="96"/>
      <c r="E7" s="96"/>
      <c r="F7" s="96" t="s">
        <v>7</v>
      </c>
      <c r="G7" s="96"/>
      <c r="H7" s="96"/>
      <c r="I7" s="96"/>
      <c r="J7" s="96"/>
      <c r="K7" s="96" t="s">
        <v>8</v>
      </c>
      <c r="L7" s="96"/>
      <c r="M7" s="96"/>
      <c r="N7" s="96"/>
    </row>
    <row r="8" customFormat="false" ht="15" hidden="false" customHeight="true" outlineLevel="0" collapsed="false">
      <c r="B8" s="96"/>
      <c r="C8" s="96"/>
      <c r="D8" s="96"/>
      <c r="E8" s="96"/>
      <c r="F8" s="96" t="s">
        <v>9</v>
      </c>
      <c r="G8" s="96"/>
      <c r="H8" s="96"/>
      <c r="I8" s="96" t="s">
        <v>10</v>
      </c>
      <c r="J8" s="96" t="s">
        <v>11</v>
      </c>
      <c r="K8" s="96" t="s">
        <v>12</v>
      </c>
      <c r="L8" s="96" t="s">
        <v>13</v>
      </c>
      <c r="M8" s="96" t="s">
        <v>11</v>
      </c>
      <c r="N8" s="96" t="s">
        <v>14</v>
      </c>
    </row>
    <row r="9" customFormat="false" ht="24" hidden="false" customHeight="false" outlineLevel="0" collapsed="false">
      <c r="B9" s="96"/>
      <c r="C9" s="96"/>
      <c r="D9" s="96"/>
      <c r="E9" s="96"/>
      <c r="F9" s="96" t="s">
        <v>15</v>
      </c>
      <c r="G9" s="96" t="s">
        <v>16</v>
      </c>
      <c r="H9" s="96" t="s">
        <v>17</v>
      </c>
      <c r="I9" s="96"/>
      <c r="J9" s="96"/>
      <c r="K9" s="96"/>
      <c r="L9" s="96"/>
      <c r="M9" s="96"/>
      <c r="N9" s="96"/>
    </row>
    <row r="10" customFormat="false" ht="12.75" hidden="false" customHeight="false" outlineLevel="0" collapsed="false">
      <c r="B10" s="97"/>
      <c r="C10" s="98"/>
      <c r="D10" s="99"/>
      <c r="E10" s="100" t="n">
        <v>13</v>
      </c>
      <c r="F10" s="101" t="n">
        <v>1076</v>
      </c>
      <c r="G10" s="101"/>
      <c r="H10" s="102" t="n">
        <f aca="false">F10+G10</f>
        <v>1076</v>
      </c>
      <c r="I10" s="101"/>
      <c r="J10" s="102" t="n">
        <f aca="false">H10+I10</f>
        <v>1076</v>
      </c>
      <c r="K10" s="103" t="n">
        <v>1011</v>
      </c>
      <c r="L10" s="103" t="n">
        <v>183</v>
      </c>
      <c r="M10" s="104" t="n">
        <f aca="false">K10+L10</f>
        <v>1194</v>
      </c>
      <c r="N10" s="103" t="n">
        <v>203</v>
      </c>
    </row>
    <row r="11" customFormat="false" ht="12.75" hidden="false" customHeight="false" outlineLevel="0" collapsed="false">
      <c r="B11" s="105" t="s">
        <v>18</v>
      </c>
      <c r="C11" s="106" t="s">
        <v>19</v>
      </c>
      <c r="D11" s="99"/>
      <c r="E11" s="100" t="n">
        <v>12</v>
      </c>
      <c r="F11" s="101" t="n">
        <v>308</v>
      </c>
      <c r="G11" s="101"/>
      <c r="H11" s="102" t="n">
        <f aca="false">F11+G11</f>
        <v>308</v>
      </c>
      <c r="I11" s="101"/>
      <c r="J11" s="102" t="n">
        <f aca="false">H11+I11</f>
        <v>308</v>
      </c>
      <c r="K11" s="103" t="n">
        <v>10</v>
      </c>
      <c r="L11" s="103" t="n">
        <v>1</v>
      </c>
      <c r="M11" s="104" t="n">
        <f aca="false">K11+L11</f>
        <v>11</v>
      </c>
      <c r="N11" s="103" t="n">
        <v>1</v>
      </c>
    </row>
    <row r="12" customFormat="false" ht="12.75" hidden="false" customHeight="false" outlineLevel="0" collapsed="false">
      <c r="B12" s="105" t="s">
        <v>20</v>
      </c>
      <c r="C12" s="107"/>
      <c r="D12" s="108" t="s">
        <v>21</v>
      </c>
      <c r="E12" s="100" t="n">
        <v>11</v>
      </c>
      <c r="F12" s="101" t="n">
        <v>310</v>
      </c>
      <c r="G12" s="101"/>
      <c r="H12" s="102" t="n">
        <f aca="false">F12+G12</f>
        <v>310</v>
      </c>
      <c r="I12" s="101"/>
      <c r="J12" s="102" t="n">
        <f aca="false">H12+I12</f>
        <v>310</v>
      </c>
      <c r="K12" s="103" t="n">
        <v>4</v>
      </c>
      <c r="L12" s="103" t="n">
        <v>1</v>
      </c>
      <c r="M12" s="104" t="n">
        <f aca="false">K12+L12</f>
        <v>5</v>
      </c>
      <c r="N12" s="103" t="n">
        <v>2</v>
      </c>
    </row>
    <row r="13" customFormat="false" ht="12.75" hidden="false" customHeight="false" outlineLevel="0" collapsed="false">
      <c r="B13" s="105" t="s">
        <v>18</v>
      </c>
      <c r="C13" s="106"/>
      <c r="D13" s="108" t="s">
        <v>22</v>
      </c>
      <c r="E13" s="100" t="n">
        <v>10</v>
      </c>
      <c r="F13" s="101" t="n">
        <v>167</v>
      </c>
      <c r="G13" s="101"/>
      <c r="H13" s="102" t="n">
        <f aca="false">F13+G13</f>
        <v>167</v>
      </c>
      <c r="I13" s="101"/>
      <c r="J13" s="102" t="n">
        <f aca="false">H13+I13</f>
        <v>167</v>
      </c>
      <c r="K13" s="103" t="n">
        <v>10</v>
      </c>
      <c r="L13" s="103" t="n">
        <v>0</v>
      </c>
      <c r="M13" s="104" t="n">
        <f aca="false">K13+L13</f>
        <v>10</v>
      </c>
      <c r="N13" s="103" t="n">
        <v>0</v>
      </c>
    </row>
    <row r="14" customFormat="false" ht="12.75" hidden="false" customHeight="false" outlineLevel="0" collapsed="false">
      <c r="B14" s="105" t="s">
        <v>23</v>
      </c>
      <c r="C14" s="106"/>
      <c r="D14" s="108" t="s">
        <v>24</v>
      </c>
      <c r="E14" s="100" t="n">
        <v>9</v>
      </c>
      <c r="F14" s="101" t="n">
        <v>132</v>
      </c>
      <c r="G14" s="101"/>
      <c r="H14" s="102" t="n">
        <f aca="false">F14+G14</f>
        <v>132</v>
      </c>
      <c r="I14" s="101"/>
      <c r="J14" s="102" t="n">
        <f aca="false">H14+I14</f>
        <v>132</v>
      </c>
      <c r="K14" s="103" t="n">
        <v>2</v>
      </c>
      <c r="L14" s="103" t="n">
        <v>0</v>
      </c>
      <c r="M14" s="104" t="n">
        <f aca="false">K14+L14</f>
        <v>2</v>
      </c>
      <c r="N14" s="103" t="n">
        <v>0</v>
      </c>
    </row>
    <row r="15" customFormat="false" ht="12.75" hidden="false" customHeight="false" outlineLevel="0" collapsed="false">
      <c r="B15" s="105" t="s">
        <v>25</v>
      </c>
      <c r="C15" s="106" t="s">
        <v>26</v>
      </c>
      <c r="D15" s="108" t="s">
        <v>27</v>
      </c>
      <c r="E15" s="100" t="n">
        <v>8</v>
      </c>
      <c r="F15" s="101" t="n">
        <v>112</v>
      </c>
      <c r="G15" s="101"/>
      <c r="H15" s="102" t="n">
        <f aca="false">F15+G15</f>
        <v>112</v>
      </c>
      <c r="I15" s="101"/>
      <c r="J15" s="102" t="n">
        <f aca="false">H15+I15</f>
        <v>112</v>
      </c>
      <c r="K15" s="103" t="n">
        <v>2</v>
      </c>
      <c r="L15" s="103" t="n">
        <v>1</v>
      </c>
      <c r="M15" s="104" t="n">
        <f aca="false">K15+L15</f>
        <v>3</v>
      </c>
      <c r="N15" s="103" t="n">
        <v>1</v>
      </c>
    </row>
    <row r="16" customFormat="false" ht="12.75" hidden="false" customHeight="false" outlineLevel="0" collapsed="false">
      <c r="B16" s="105" t="s">
        <v>21</v>
      </c>
      <c r="C16" s="106"/>
      <c r="D16" s="108" t="s">
        <v>28</v>
      </c>
      <c r="E16" s="100" t="n">
        <v>7</v>
      </c>
      <c r="F16" s="101" t="n">
        <v>88</v>
      </c>
      <c r="G16" s="101"/>
      <c r="H16" s="102" t="n">
        <f aca="false">F16+G16</f>
        <v>88</v>
      </c>
      <c r="I16" s="101"/>
      <c r="J16" s="102" t="n">
        <f aca="false">H16+I16</f>
        <v>88</v>
      </c>
      <c r="K16" s="103" t="n">
        <v>5</v>
      </c>
      <c r="L16" s="103" t="n">
        <v>1</v>
      </c>
      <c r="M16" s="104" t="n">
        <f aca="false">K16+L16</f>
        <v>6</v>
      </c>
      <c r="N16" s="103" t="n">
        <v>2</v>
      </c>
    </row>
    <row r="17" customFormat="false" ht="12.75" hidden="false" customHeight="false" outlineLevel="0" collapsed="false">
      <c r="B17" s="105" t="s">
        <v>29</v>
      </c>
      <c r="C17" s="107"/>
      <c r="D17" s="108" t="s">
        <v>25</v>
      </c>
      <c r="E17" s="100" t="n">
        <v>6</v>
      </c>
      <c r="F17" s="101" t="n">
        <v>61</v>
      </c>
      <c r="G17" s="101"/>
      <c r="H17" s="102" t="n">
        <f aca="false">F17+G17</f>
        <v>61</v>
      </c>
      <c r="I17" s="101"/>
      <c r="J17" s="102" t="n">
        <f aca="false">H17+I17</f>
        <v>61</v>
      </c>
      <c r="K17" s="103" t="n">
        <v>0</v>
      </c>
      <c r="L17" s="103" t="n">
        <v>1</v>
      </c>
      <c r="M17" s="104" t="n">
        <f aca="false">K17+L17</f>
        <v>1</v>
      </c>
      <c r="N17" s="103" t="n">
        <v>1</v>
      </c>
    </row>
    <row r="18" customFormat="false" ht="12.75" hidden="false" customHeight="false" outlineLevel="0" collapsed="false">
      <c r="B18" s="105" t="s">
        <v>18</v>
      </c>
      <c r="C18" s="106"/>
      <c r="D18" s="108" t="s">
        <v>30</v>
      </c>
      <c r="E18" s="100" t="n">
        <v>5</v>
      </c>
      <c r="F18" s="101" t="n">
        <v>79</v>
      </c>
      <c r="G18" s="101"/>
      <c r="H18" s="102" t="n">
        <f aca="false">F18+G18</f>
        <v>79</v>
      </c>
      <c r="I18" s="101"/>
      <c r="J18" s="102" t="n">
        <f aca="false">H18+I18</f>
        <v>79</v>
      </c>
      <c r="K18" s="103" t="n">
        <v>0</v>
      </c>
      <c r="L18" s="103" t="n">
        <v>2</v>
      </c>
      <c r="M18" s="104" t="n">
        <f aca="false">K18+L18</f>
        <v>2</v>
      </c>
      <c r="N18" s="103" t="n">
        <v>2</v>
      </c>
    </row>
    <row r="19" customFormat="false" ht="12.75" hidden="false" customHeight="false" outlineLevel="0" collapsed="false">
      <c r="B19" s="105"/>
      <c r="C19" s="106"/>
      <c r="D19" s="108" t="s">
        <v>28</v>
      </c>
      <c r="E19" s="100" t="n">
        <v>4</v>
      </c>
      <c r="F19" s="101" t="n">
        <v>26</v>
      </c>
      <c r="G19" s="101"/>
      <c r="H19" s="102" t="n">
        <f aca="false">F19+G19</f>
        <v>26</v>
      </c>
      <c r="I19" s="101"/>
      <c r="J19" s="102" t="n">
        <f aca="false">H19+I19</f>
        <v>26</v>
      </c>
      <c r="K19" s="103" t="n">
        <v>1</v>
      </c>
      <c r="L19" s="103" t="n">
        <v>3</v>
      </c>
      <c r="M19" s="104" t="n">
        <f aca="false">K19+L19</f>
        <v>4</v>
      </c>
      <c r="N19" s="103" t="n">
        <v>3</v>
      </c>
    </row>
    <row r="20" customFormat="false" ht="12.75" hidden="false" customHeight="false" outlineLevel="0" collapsed="false">
      <c r="B20" s="105"/>
      <c r="C20" s="106" t="s">
        <v>18</v>
      </c>
      <c r="D20" s="99"/>
      <c r="E20" s="100" t="n">
        <v>3</v>
      </c>
      <c r="F20" s="101"/>
      <c r="G20" s="101" t="n">
        <v>18</v>
      </c>
      <c r="H20" s="102" t="n">
        <f aca="false">F20+G20</f>
        <v>18</v>
      </c>
      <c r="I20" s="101"/>
      <c r="J20" s="102" t="n">
        <f aca="false">H20+I20</f>
        <v>18</v>
      </c>
      <c r="K20" s="103" t="n">
        <v>1</v>
      </c>
      <c r="L20" s="103" t="n">
        <v>0</v>
      </c>
      <c r="M20" s="104" t="n">
        <f aca="false">K20+L20</f>
        <v>1</v>
      </c>
      <c r="N20" s="103" t="n">
        <v>0</v>
      </c>
    </row>
    <row r="21" customFormat="false" ht="12.75" hidden="false" customHeight="false" outlineLevel="0" collapsed="false">
      <c r="B21" s="105"/>
      <c r="C21" s="106"/>
      <c r="D21" s="99"/>
      <c r="E21" s="100" t="n">
        <v>2</v>
      </c>
      <c r="F21" s="101"/>
      <c r="G21" s="101" t="n">
        <v>71</v>
      </c>
      <c r="H21" s="102" t="n">
        <f aca="false">F21+G21</f>
        <v>71</v>
      </c>
      <c r="I21" s="101"/>
      <c r="J21" s="102" t="n">
        <f aca="false">H21+I21</f>
        <v>71</v>
      </c>
      <c r="K21" s="103" t="n">
        <v>0</v>
      </c>
      <c r="L21" s="103" t="n">
        <v>0</v>
      </c>
      <c r="M21" s="104" t="n">
        <f aca="false">K21+L21</f>
        <v>0</v>
      </c>
      <c r="N21" s="103" t="n">
        <v>0</v>
      </c>
    </row>
    <row r="22" customFormat="false" ht="12.75" hidden="false" customHeight="false" outlineLevel="0" collapsed="false">
      <c r="B22" s="109"/>
      <c r="C22" s="107"/>
      <c r="D22" s="99"/>
      <c r="E22" s="97" t="n">
        <v>1</v>
      </c>
      <c r="F22" s="101"/>
      <c r="G22" s="101" t="n">
        <v>31</v>
      </c>
      <c r="H22" s="102" t="n">
        <f aca="false">F22+G22</f>
        <v>31</v>
      </c>
      <c r="I22" s="101" t="n">
        <v>210</v>
      </c>
      <c r="J22" s="102" t="n">
        <f aca="false">H22+I22</f>
        <v>241</v>
      </c>
      <c r="K22" s="103" t="n">
        <v>1</v>
      </c>
      <c r="L22" s="103" t="n">
        <v>0</v>
      </c>
      <c r="M22" s="104" t="n">
        <f aca="false">K22+L22</f>
        <v>1</v>
      </c>
      <c r="N22" s="103" t="n">
        <v>0</v>
      </c>
    </row>
    <row r="23" customFormat="false" ht="15" hidden="false" customHeight="true" outlineLevel="0" collapsed="false">
      <c r="B23" s="100" t="s">
        <v>31</v>
      </c>
      <c r="C23" s="100"/>
      <c r="D23" s="100"/>
      <c r="E23" s="100"/>
      <c r="F23" s="102" t="n">
        <f aca="false">SUM(F10:F22)</f>
        <v>2359</v>
      </c>
      <c r="G23" s="102" t="n">
        <f aca="false">SUM(G10:G22)</f>
        <v>120</v>
      </c>
      <c r="H23" s="110" t="n">
        <f aca="false">SUM(H10:H22)</f>
        <v>2479</v>
      </c>
      <c r="I23" s="102" t="n">
        <f aca="false">SUM(I10:I22)</f>
        <v>210</v>
      </c>
      <c r="J23" s="110" t="n">
        <f aca="false">SUM(J10:J22)</f>
        <v>2689</v>
      </c>
      <c r="K23" s="111" t="n">
        <f aca="false">SUM(K10:K22)</f>
        <v>1047</v>
      </c>
      <c r="L23" s="111" t="n">
        <f aca="false">SUM(L10:L22)</f>
        <v>193</v>
      </c>
      <c r="M23" s="102" t="n">
        <f aca="false">SUM(M10:M22)</f>
        <v>1240</v>
      </c>
      <c r="N23" s="102" t="n">
        <f aca="false">SUM(N10:N22)</f>
        <v>215</v>
      </c>
    </row>
    <row r="24" customFormat="false" ht="12.75" hidden="false" customHeight="false" outlineLevel="0" collapsed="false">
      <c r="B24" s="105"/>
      <c r="C24" s="105"/>
      <c r="D24" s="112"/>
      <c r="E24" s="109" t="n">
        <v>13</v>
      </c>
      <c r="F24" s="101" t="n">
        <v>1493</v>
      </c>
      <c r="G24" s="101"/>
      <c r="H24" s="102" t="n">
        <f aca="false">F24+G24</f>
        <v>1493</v>
      </c>
      <c r="I24" s="101"/>
      <c r="J24" s="102" t="n">
        <f aca="false">H24+I24</f>
        <v>1493</v>
      </c>
      <c r="K24" s="103" t="n">
        <v>910</v>
      </c>
      <c r="L24" s="103" t="n">
        <v>139</v>
      </c>
      <c r="M24" s="113" t="n">
        <f aca="false">K24+L24</f>
        <v>1049</v>
      </c>
      <c r="N24" s="103" t="n">
        <v>159</v>
      </c>
    </row>
    <row r="25" customFormat="false" ht="12.75" hidden="false" customHeight="false" outlineLevel="0" collapsed="false">
      <c r="B25" s="105"/>
      <c r="C25" s="105" t="s">
        <v>19</v>
      </c>
      <c r="D25" s="112"/>
      <c r="E25" s="100" t="n">
        <v>12</v>
      </c>
      <c r="F25" s="101" t="n">
        <v>142</v>
      </c>
      <c r="G25" s="101"/>
      <c r="H25" s="102" t="n">
        <f aca="false">F25+G25</f>
        <v>142</v>
      </c>
      <c r="I25" s="101"/>
      <c r="J25" s="102" t="n">
        <f aca="false">H25+I25</f>
        <v>142</v>
      </c>
      <c r="K25" s="103" t="n">
        <v>7</v>
      </c>
      <c r="L25" s="103" t="n">
        <v>1</v>
      </c>
      <c r="M25" s="113" t="n">
        <f aca="false">K25+L25</f>
        <v>8</v>
      </c>
      <c r="N25" s="103" t="n">
        <v>1</v>
      </c>
    </row>
    <row r="26" customFormat="false" ht="12.75" hidden="false" customHeight="false" outlineLevel="0" collapsed="false">
      <c r="B26" s="105" t="s">
        <v>29</v>
      </c>
      <c r="C26" s="109"/>
      <c r="D26" s="112"/>
      <c r="E26" s="100" t="n">
        <v>11</v>
      </c>
      <c r="F26" s="101" t="n">
        <v>257</v>
      </c>
      <c r="G26" s="101"/>
      <c r="H26" s="102" t="n">
        <f aca="false">F26+G26</f>
        <v>257</v>
      </c>
      <c r="I26" s="101"/>
      <c r="J26" s="102" t="n">
        <f aca="false">H26+I26</f>
        <v>257</v>
      </c>
      <c r="K26" s="103" t="n">
        <v>6</v>
      </c>
      <c r="L26" s="103" t="n">
        <v>1</v>
      </c>
      <c r="M26" s="113" t="n">
        <f aca="false">K26+L26</f>
        <v>7</v>
      </c>
      <c r="N26" s="103" t="n">
        <v>1</v>
      </c>
    </row>
    <row r="27" customFormat="false" ht="12.75" hidden="false" customHeight="false" outlineLevel="0" collapsed="false">
      <c r="B27" s="105" t="s">
        <v>32</v>
      </c>
      <c r="C27" s="105"/>
      <c r="D27" s="112" t="s">
        <v>33</v>
      </c>
      <c r="E27" s="100" t="n">
        <v>10</v>
      </c>
      <c r="F27" s="101" t="n">
        <v>196</v>
      </c>
      <c r="G27" s="101"/>
      <c r="H27" s="102" t="n">
        <f aca="false">F27+G27</f>
        <v>196</v>
      </c>
      <c r="I27" s="101"/>
      <c r="J27" s="102" t="n">
        <f aca="false">H27+I27</f>
        <v>196</v>
      </c>
      <c r="K27" s="103" t="n">
        <v>8</v>
      </c>
      <c r="L27" s="103" t="n">
        <v>2</v>
      </c>
      <c r="M27" s="113" t="n">
        <f aca="false">K27+L27</f>
        <v>10</v>
      </c>
      <c r="N27" s="103" t="n">
        <v>3</v>
      </c>
    </row>
    <row r="28" customFormat="false" ht="12.75" hidden="false" customHeight="false" outlineLevel="0" collapsed="false">
      <c r="B28" s="105" t="s">
        <v>19</v>
      </c>
      <c r="C28" s="105"/>
      <c r="D28" s="112" t="s">
        <v>32</v>
      </c>
      <c r="E28" s="100" t="n">
        <v>9</v>
      </c>
      <c r="F28" s="101" t="n">
        <v>146</v>
      </c>
      <c r="G28" s="101"/>
      <c r="H28" s="102" t="n">
        <f aca="false">F28+G28</f>
        <v>146</v>
      </c>
      <c r="I28" s="101"/>
      <c r="J28" s="102" t="n">
        <f aca="false">H28+I28</f>
        <v>146</v>
      </c>
      <c r="K28" s="103" t="n">
        <v>5</v>
      </c>
      <c r="L28" s="103" t="n">
        <v>2</v>
      </c>
      <c r="M28" s="113" t="n">
        <f aca="false">K28+L28</f>
        <v>7</v>
      </c>
      <c r="N28" s="103" t="n">
        <v>3</v>
      </c>
    </row>
    <row r="29" customFormat="false" ht="12.75" hidden="false" customHeight="false" outlineLevel="0" collapsed="false">
      <c r="B29" s="105" t="s">
        <v>20</v>
      </c>
      <c r="C29" s="105" t="s">
        <v>26</v>
      </c>
      <c r="D29" s="112" t="s">
        <v>34</v>
      </c>
      <c r="E29" s="100" t="n">
        <v>8</v>
      </c>
      <c r="F29" s="101" t="n">
        <v>160</v>
      </c>
      <c r="G29" s="101"/>
      <c r="H29" s="102" t="n">
        <f aca="false">F29+G29</f>
        <v>160</v>
      </c>
      <c r="I29" s="101"/>
      <c r="J29" s="102" t="n">
        <f aca="false">H29+I29</f>
        <v>160</v>
      </c>
      <c r="K29" s="103" t="n">
        <v>2</v>
      </c>
      <c r="L29" s="103" t="n">
        <v>0</v>
      </c>
      <c r="M29" s="113" t="n">
        <f aca="false">K29+L29</f>
        <v>2</v>
      </c>
      <c r="N29" s="103" t="n">
        <v>0</v>
      </c>
    </row>
    <row r="30" customFormat="false" ht="12.75" hidden="false" customHeight="false" outlineLevel="0" collapsed="false">
      <c r="B30" s="105" t="s">
        <v>25</v>
      </c>
      <c r="C30" s="105"/>
      <c r="D30" s="112" t="s">
        <v>25</v>
      </c>
      <c r="E30" s="100" t="n">
        <v>7</v>
      </c>
      <c r="F30" s="101" t="n">
        <v>122</v>
      </c>
      <c r="G30" s="101"/>
      <c r="H30" s="102" t="n">
        <f aca="false">F30+G30</f>
        <v>122</v>
      </c>
      <c r="I30" s="101"/>
      <c r="J30" s="102" t="n">
        <f aca="false">H30+I30</f>
        <v>122</v>
      </c>
      <c r="K30" s="103" t="n">
        <v>4</v>
      </c>
      <c r="L30" s="103" t="n">
        <v>2</v>
      </c>
      <c r="M30" s="113" t="n">
        <f aca="false">K30+L30</f>
        <v>6</v>
      </c>
      <c r="N30" s="103" t="n">
        <v>3</v>
      </c>
    </row>
    <row r="31" customFormat="false" ht="12.75" hidden="false" customHeight="false" outlineLevel="0" collapsed="false">
      <c r="B31" s="105" t="s">
        <v>19</v>
      </c>
      <c r="C31" s="105"/>
      <c r="D31" s="112" t="s">
        <v>30</v>
      </c>
      <c r="E31" s="100" t="n">
        <v>6</v>
      </c>
      <c r="F31" s="101" t="n">
        <v>57</v>
      </c>
      <c r="G31" s="101"/>
      <c r="H31" s="102" t="n">
        <f aca="false">F31+G31</f>
        <v>57</v>
      </c>
      <c r="I31" s="101"/>
      <c r="J31" s="102" t="n">
        <f aca="false">H31+I31</f>
        <v>57</v>
      </c>
      <c r="K31" s="103" t="n">
        <v>2</v>
      </c>
      <c r="L31" s="103" t="n">
        <v>2</v>
      </c>
      <c r="M31" s="113" t="n">
        <f aca="false">K31+L31</f>
        <v>4</v>
      </c>
      <c r="N31" s="103" t="n">
        <v>2</v>
      </c>
    </row>
    <row r="32" customFormat="false" ht="12.75" hidden="false" customHeight="false" outlineLevel="0" collapsed="false">
      <c r="B32" s="105" t="s">
        <v>30</v>
      </c>
      <c r="C32" s="97"/>
      <c r="D32" s="112"/>
      <c r="E32" s="100" t="n">
        <v>5</v>
      </c>
      <c r="F32" s="101" t="n">
        <v>113</v>
      </c>
      <c r="G32" s="101"/>
      <c r="H32" s="102" t="n">
        <f aca="false">F32+G32</f>
        <v>113</v>
      </c>
      <c r="I32" s="101"/>
      <c r="J32" s="102" t="n">
        <f aca="false">H32+I32</f>
        <v>113</v>
      </c>
      <c r="K32" s="103" t="n">
        <v>3</v>
      </c>
      <c r="L32" s="103" t="n">
        <v>4</v>
      </c>
      <c r="M32" s="113" t="n">
        <f aca="false">K32+L32</f>
        <v>7</v>
      </c>
      <c r="N32" s="103" t="n">
        <v>6</v>
      </c>
    </row>
    <row r="33" customFormat="false" ht="12.75" hidden="false" customHeight="false" outlineLevel="0" collapsed="false">
      <c r="B33" s="105"/>
      <c r="C33" s="105"/>
      <c r="D33" s="112"/>
      <c r="E33" s="100" t="n">
        <v>4</v>
      </c>
      <c r="F33" s="101" t="n">
        <v>20</v>
      </c>
      <c r="G33" s="101"/>
      <c r="H33" s="102" t="n">
        <f aca="false">F33+G33</f>
        <v>20</v>
      </c>
      <c r="I33" s="101"/>
      <c r="J33" s="102" t="n">
        <f aca="false">H33+I33</f>
        <v>20</v>
      </c>
      <c r="K33" s="103" t="n">
        <v>2</v>
      </c>
      <c r="L33" s="103" t="n">
        <v>2</v>
      </c>
      <c r="M33" s="113" t="n">
        <f aca="false">K33+L33</f>
        <v>4</v>
      </c>
      <c r="N33" s="103" t="n">
        <v>2</v>
      </c>
    </row>
    <row r="34" customFormat="false" ht="12.75" hidden="false" customHeight="false" outlineLevel="0" collapsed="false">
      <c r="B34" s="105"/>
      <c r="C34" s="105" t="s">
        <v>18</v>
      </c>
      <c r="D34" s="112"/>
      <c r="E34" s="100" t="n">
        <v>3</v>
      </c>
      <c r="F34" s="101"/>
      <c r="G34" s="101" t="n">
        <v>13</v>
      </c>
      <c r="H34" s="102" t="n">
        <f aca="false">F34+G34</f>
        <v>13</v>
      </c>
      <c r="I34" s="101"/>
      <c r="J34" s="102" t="n">
        <f aca="false">H34+I34</f>
        <v>13</v>
      </c>
      <c r="K34" s="103" t="n">
        <v>2</v>
      </c>
      <c r="L34" s="103" t="n">
        <v>0</v>
      </c>
      <c r="M34" s="113" t="n">
        <f aca="false">K34+L34</f>
        <v>2</v>
      </c>
      <c r="N34" s="103" t="n">
        <v>0</v>
      </c>
    </row>
    <row r="35" customFormat="false" ht="12.75" hidden="false" customHeight="false" outlineLevel="0" collapsed="false">
      <c r="B35" s="105"/>
      <c r="C35" s="105"/>
      <c r="D35" s="112"/>
      <c r="E35" s="100" t="n">
        <v>2</v>
      </c>
      <c r="F35" s="101"/>
      <c r="G35" s="101" t="n">
        <v>51</v>
      </c>
      <c r="H35" s="102" t="n">
        <f aca="false">F35+G35</f>
        <v>51</v>
      </c>
      <c r="I35" s="101"/>
      <c r="J35" s="102" t="n">
        <f aca="false">H35+I35</f>
        <v>51</v>
      </c>
      <c r="K35" s="103" t="n">
        <v>1</v>
      </c>
      <c r="L35" s="103" t="n">
        <v>0</v>
      </c>
      <c r="M35" s="113" t="n">
        <f aca="false">K35+L35</f>
        <v>1</v>
      </c>
      <c r="N35" s="103" t="n">
        <v>0</v>
      </c>
    </row>
    <row r="36" customFormat="false" ht="12.75" hidden="false" customHeight="false" outlineLevel="0" collapsed="false">
      <c r="B36" s="109"/>
      <c r="C36" s="109"/>
      <c r="D36" s="112"/>
      <c r="E36" s="97" t="n">
        <v>1</v>
      </c>
      <c r="F36" s="101"/>
      <c r="G36" s="101" t="n">
        <v>69</v>
      </c>
      <c r="H36" s="102" t="n">
        <f aca="false">F36+G36</f>
        <v>69</v>
      </c>
      <c r="I36" s="101" t="n">
        <v>331</v>
      </c>
      <c r="J36" s="102" t="n">
        <f aca="false">H36+I36</f>
        <v>400</v>
      </c>
      <c r="K36" s="103" t="n">
        <v>0</v>
      </c>
      <c r="L36" s="103" t="n">
        <v>2</v>
      </c>
      <c r="M36" s="113" t="n">
        <f aca="false">K36+L36</f>
        <v>2</v>
      </c>
      <c r="N36" s="103" t="n">
        <v>2</v>
      </c>
    </row>
    <row r="37" customFormat="false" ht="15" hidden="false" customHeight="true" outlineLevel="0" collapsed="false">
      <c r="B37" s="100" t="s">
        <v>35</v>
      </c>
      <c r="C37" s="100"/>
      <c r="D37" s="100"/>
      <c r="E37" s="100"/>
      <c r="F37" s="111" t="n">
        <f aca="false">SUM(F24:F36)</f>
        <v>2706</v>
      </c>
      <c r="G37" s="102" t="n">
        <f aca="false">SUM(G24:G36)</f>
        <v>133</v>
      </c>
      <c r="H37" s="114" t="n">
        <f aca="false">SUM(H24:H36)</f>
        <v>2839</v>
      </c>
      <c r="I37" s="115" t="n">
        <f aca="false">SUM(I24:I36)</f>
        <v>331</v>
      </c>
      <c r="J37" s="110" t="n">
        <f aca="false">SUM(J24:J36)</f>
        <v>3170</v>
      </c>
      <c r="K37" s="111" t="n">
        <f aca="false">SUM(K24:K36)</f>
        <v>952</v>
      </c>
      <c r="L37" s="102" t="n">
        <f aca="false">SUM(L24:L36)</f>
        <v>157</v>
      </c>
      <c r="M37" s="110" t="n">
        <f aca="false">SUM(M24:M36)</f>
        <v>1109</v>
      </c>
      <c r="N37" s="111" t="n">
        <f aca="false">SUM(N24:N36)</f>
        <v>182</v>
      </c>
    </row>
    <row r="38" customFormat="false" ht="12.75" hidden="false" customHeight="false" outlineLevel="0" collapsed="false">
      <c r="B38" s="97"/>
      <c r="C38" s="97"/>
      <c r="D38" s="116"/>
      <c r="E38" s="100" t="n">
        <v>13</v>
      </c>
      <c r="F38" s="101"/>
      <c r="G38" s="101"/>
      <c r="H38" s="102" t="n">
        <f aca="false">F38+G38</f>
        <v>0</v>
      </c>
      <c r="I38" s="101"/>
      <c r="J38" s="102" t="n">
        <f aca="false">H38+I38</f>
        <v>0</v>
      </c>
      <c r="K38" s="103"/>
      <c r="L38" s="103"/>
      <c r="M38" s="113" t="n">
        <f aca="false">K38+L38</f>
        <v>0</v>
      </c>
      <c r="N38" s="103"/>
    </row>
    <row r="39" customFormat="false" ht="12.75" hidden="false" customHeight="false" outlineLevel="0" collapsed="false">
      <c r="B39" s="105" t="s">
        <v>18</v>
      </c>
      <c r="C39" s="105" t="s">
        <v>19</v>
      </c>
      <c r="D39" s="112" t="s">
        <v>36</v>
      </c>
      <c r="E39" s="100" t="n">
        <v>12</v>
      </c>
      <c r="F39" s="101"/>
      <c r="G39" s="101"/>
      <c r="H39" s="102" t="n">
        <f aca="false">F39+G39</f>
        <v>0</v>
      </c>
      <c r="I39" s="101"/>
      <c r="J39" s="102" t="n">
        <f aca="false">H39+I39</f>
        <v>0</v>
      </c>
      <c r="K39" s="103"/>
      <c r="L39" s="103"/>
      <c r="M39" s="113" t="n">
        <f aca="false">K39+L39</f>
        <v>0</v>
      </c>
      <c r="N39" s="103"/>
    </row>
    <row r="40" customFormat="false" ht="12.75" hidden="false" customHeight="false" outlineLevel="0" collapsed="false">
      <c r="B40" s="105" t="s">
        <v>22</v>
      </c>
      <c r="C40" s="105"/>
      <c r="D40" s="112" t="s">
        <v>22</v>
      </c>
      <c r="E40" s="100" t="n">
        <v>11</v>
      </c>
      <c r="F40" s="101"/>
      <c r="G40" s="101"/>
      <c r="H40" s="102" t="n">
        <f aca="false">F40+G40</f>
        <v>0</v>
      </c>
      <c r="I40" s="101"/>
      <c r="J40" s="102" t="n">
        <f aca="false">H40+I40</f>
        <v>0</v>
      </c>
      <c r="K40" s="103"/>
      <c r="L40" s="103"/>
      <c r="M40" s="113" t="n">
        <f aca="false">K40+L40</f>
        <v>0</v>
      </c>
      <c r="N40" s="103"/>
    </row>
    <row r="41" customFormat="false" ht="12.75" hidden="false" customHeight="false" outlineLevel="0" collapsed="false">
      <c r="B41" s="105" t="s">
        <v>37</v>
      </c>
      <c r="C41" s="97"/>
      <c r="D41" s="112" t="s">
        <v>20</v>
      </c>
      <c r="E41" s="100" t="n">
        <v>10</v>
      </c>
      <c r="F41" s="101"/>
      <c r="G41" s="101"/>
      <c r="H41" s="102" t="n">
        <f aca="false">F41+G41</f>
        <v>0</v>
      </c>
      <c r="I41" s="101"/>
      <c r="J41" s="102" t="n">
        <f aca="false">H41+I41</f>
        <v>0</v>
      </c>
      <c r="K41" s="103"/>
      <c r="L41" s="103"/>
      <c r="M41" s="113" t="n">
        <f aca="false">K41+L41</f>
        <v>0</v>
      </c>
      <c r="N41" s="103"/>
    </row>
    <row r="42" customFormat="false" ht="12.75" hidden="false" customHeight="false" outlineLevel="0" collapsed="false">
      <c r="B42" s="105" t="s">
        <v>25</v>
      </c>
      <c r="C42" s="105"/>
      <c r="D42" s="112" t="s">
        <v>34</v>
      </c>
      <c r="E42" s="100" t="n">
        <v>9</v>
      </c>
      <c r="F42" s="101"/>
      <c r="G42" s="101"/>
      <c r="H42" s="102" t="n">
        <f aca="false">F42+G42</f>
        <v>0</v>
      </c>
      <c r="I42" s="101"/>
      <c r="J42" s="102" t="n">
        <f aca="false">H42+I42</f>
        <v>0</v>
      </c>
      <c r="K42" s="103"/>
      <c r="L42" s="103"/>
      <c r="M42" s="113" t="n">
        <f aca="false">K42+L42</f>
        <v>0</v>
      </c>
      <c r="N42" s="103"/>
    </row>
    <row r="43" customFormat="false" ht="12.75" hidden="false" customHeight="false" outlineLevel="0" collapsed="false">
      <c r="B43" s="105" t="s">
        <v>23</v>
      </c>
      <c r="C43" s="105" t="s">
        <v>26</v>
      </c>
      <c r="D43" s="112" t="s">
        <v>18</v>
      </c>
      <c r="E43" s="100" t="n">
        <v>8</v>
      </c>
      <c r="F43" s="101"/>
      <c r="G43" s="101"/>
      <c r="H43" s="102" t="n">
        <f aca="false">F43+G43</f>
        <v>0</v>
      </c>
      <c r="I43" s="101"/>
      <c r="J43" s="102" t="n">
        <f aca="false">H43+I43</f>
        <v>0</v>
      </c>
      <c r="K43" s="103"/>
      <c r="L43" s="103"/>
      <c r="M43" s="113" t="n">
        <f aca="false">K43+L43</f>
        <v>0</v>
      </c>
      <c r="N43" s="103"/>
    </row>
    <row r="44" customFormat="false" ht="12.75" hidden="false" customHeight="false" outlineLevel="0" collapsed="false">
      <c r="B44" s="105" t="s">
        <v>25</v>
      </c>
      <c r="C44" s="105"/>
      <c r="D44" s="112" t="s">
        <v>33</v>
      </c>
      <c r="E44" s="100" t="n">
        <v>7</v>
      </c>
      <c r="F44" s="101"/>
      <c r="G44" s="101"/>
      <c r="H44" s="102" t="n">
        <f aca="false">F44+G44</f>
        <v>0</v>
      </c>
      <c r="I44" s="101"/>
      <c r="J44" s="102" t="n">
        <f aca="false">H44+I44</f>
        <v>0</v>
      </c>
      <c r="K44" s="103"/>
      <c r="L44" s="103"/>
      <c r="M44" s="113" t="n">
        <f aca="false">K44+L44</f>
        <v>0</v>
      </c>
      <c r="N44" s="103"/>
    </row>
    <row r="45" customFormat="false" ht="12.75" hidden="false" customHeight="false" outlineLevel="0" collapsed="false">
      <c r="B45" s="105" t="s">
        <v>18</v>
      </c>
      <c r="C45" s="105"/>
      <c r="D45" s="112" t="s">
        <v>27</v>
      </c>
      <c r="E45" s="100" t="n">
        <v>6</v>
      </c>
      <c r="F45" s="101"/>
      <c r="G45" s="101"/>
      <c r="H45" s="102" t="n">
        <f aca="false">F45+G45</f>
        <v>0</v>
      </c>
      <c r="I45" s="101"/>
      <c r="J45" s="102" t="n">
        <f aca="false">H45+I45</f>
        <v>0</v>
      </c>
      <c r="K45" s="103"/>
      <c r="L45" s="103"/>
      <c r="M45" s="113" t="n">
        <f aca="false">K45+L45</f>
        <v>0</v>
      </c>
      <c r="N45" s="103"/>
    </row>
    <row r="46" customFormat="false" ht="12.75" hidden="false" customHeight="false" outlineLevel="0" collapsed="false">
      <c r="B46" s="105" t="s">
        <v>28</v>
      </c>
      <c r="C46" s="97"/>
      <c r="D46" s="112" t="s">
        <v>20</v>
      </c>
      <c r="E46" s="100" t="n">
        <v>5</v>
      </c>
      <c r="F46" s="101"/>
      <c r="G46" s="101"/>
      <c r="H46" s="102" t="n">
        <f aca="false">F46+G46</f>
        <v>0</v>
      </c>
      <c r="I46" s="101"/>
      <c r="J46" s="102" t="n">
        <f aca="false">H46+I46</f>
        <v>0</v>
      </c>
      <c r="K46" s="103"/>
      <c r="L46" s="103"/>
      <c r="M46" s="113" t="n">
        <f aca="false">K46+L46</f>
        <v>0</v>
      </c>
      <c r="N46" s="103"/>
    </row>
    <row r="47" customFormat="false" ht="12.75" hidden="false" customHeight="false" outlineLevel="0" collapsed="false">
      <c r="B47" s="105"/>
      <c r="C47" s="105"/>
      <c r="D47" s="112" t="s">
        <v>29</v>
      </c>
      <c r="E47" s="100" t="n">
        <v>4</v>
      </c>
      <c r="F47" s="101"/>
      <c r="G47" s="101"/>
      <c r="H47" s="102" t="n">
        <f aca="false">F47+G47</f>
        <v>0</v>
      </c>
      <c r="I47" s="101"/>
      <c r="J47" s="102" t="n">
        <f aca="false">H47+I47</f>
        <v>0</v>
      </c>
      <c r="K47" s="103"/>
      <c r="L47" s="103"/>
      <c r="M47" s="113" t="n">
        <f aca="false">K47+L47</f>
        <v>0</v>
      </c>
      <c r="N47" s="103"/>
    </row>
    <row r="48" customFormat="false" ht="12.75" hidden="false" customHeight="false" outlineLevel="0" collapsed="false">
      <c r="B48" s="105"/>
      <c r="C48" s="105" t="s">
        <v>18</v>
      </c>
      <c r="D48" s="112" t="s">
        <v>18</v>
      </c>
      <c r="E48" s="100" t="n">
        <v>3</v>
      </c>
      <c r="F48" s="101"/>
      <c r="G48" s="101"/>
      <c r="H48" s="102" t="n">
        <f aca="false">F48+G48</f>
        <v>0</v>
      </c>
      <c r="I48" s="101"/>
      <c r="J48" s="102" t="n">
        <f aca="false">H48+I48</f>
        <v>0</v>
      </c>
      <c r="K48" s="103"/>
      <c r="L48" s="103"/>
      <c r="M48" s="113" t="n">
        <f aca="false">K48+L48</f>
        <v>0</v>
      </c>
      <c r="N48" s="103"/>
    </row>
    <row r="49" customFormat="false" ht="12.75" hidden="false" customHeight="false" outlineLevel="0" collapsed="false">
      <c r="B49" s="105"/>
      <c r="C49" s="105"/>
      <c r="D49" s="112" t="s">
        <v>23</v>
      </c>
      <c r="E49" s="100" t="n">
        <v>2</v>
      </c>
      <c r="F49" s="101"/>
      <c r="G49" s="101"/>
      <c r="H49" s="102" t="n">
        <f aca="false">F49+G49</f>
        <v>0</v>
      </c>
      <c r="I49" s="101"/>
      <c r="J49" s="102" t="n">
        <f aca="false">H49+I49</f>
        <v>0</v>
      </c>
      <c r="K49" s="103"/>
      <c r="L49" s="103"/>
      <c r="M49" s="113" t="n">
        <f aca="false">K49+L49</f>
        <v>0</v>
      </c>
      <c r="N49" s="103"/>
    </row>
    <row r="50" customFormat="false" ht="12.75" hidden="false" customHeight="false" outlineLevel="0" collapsed="false">
      <c r="B50" s="109"/>
      <c r="C50" s="112"/>
      <c r="D50" s="109"/>
      <c r="E50" s="97" t="n">
        <v>1</v>
      </c>
      <c r="F50" s="101"/>
      <c r="G50" s="101"/>
      <c r="H50" s="117" t="n">
        <f aca="false">F50+G50</f>
        <v>0</v>
      </c>
      <c r="I50" s="101" t="n">
        <v>40</v>
      </c>
      <c r="J50" s="117" t="n">
        <f aca="false">H50+I50</f>
        <v>40</v>
      </c>
      <c r="K50" s="103"/>
      <c r="L50" s="103"/>
      <c r="M50" s="118" t="n">
        <f aca="false">K50+L50</f>
        <v>0</v>
      </c>
      <c r="N50" s="103"/>
    </row>
    <row r="51" customFormat="false" ht="15" hidden="false" customHeight="true" outlineLevel="0" collapsed="false">
      <c r="B51" s="100" t="s">
        <v>38</v>
      </c>
      <c r="C51" s="100"/>
      <c r="D51" s="100"/>
      <c r="E51" s="100"/>
      <c r="F51" s="102" t="n">
        <f aca="false">SUM(F38:F50)</f>
        <v>0</v>
      </c>
      <c r="G51" s="102" t="n">
        <f aca="false">SUM(G38:G50)</f>
        <v>0</v>
      </c>
      <c r="H51" s="102" t="n">
        <f aca="false">SUM(H38:H50)</f>
        <v>0</v>
      </c>
      <c r="I51" s="102" t="n">
        <f aca="false">SUM(I38:I50)</f>
        <v>40</v>
      </c>
      <c r="J51" s="102" t="n">
        <f aca="false">SUM(J38:J50)</f>
        <v>40</v>
      </c>
      <c r="K51" s="102" t="n">
        <f aca="false">SUM(K38:K50)</f>
        <v>0</v>
      </c>
      <c r="L51" s="102" t="n">
        <f aca="false">SUM(L38:L50)</f>
        <v>0</v>
      </c>
      <c r="M51" s="102" t="n">
        <f aca="false">SUM(M38:M50)</f>
        <v>0</v>
      </c>
      <c r="N51" s="102" t="n">
        <f aca="false">SUM(N38:N50)</f>
        <v>0</v>
      </c>
    </row>
    <row r="52" customFormat="false" ht="12.75" hidden="false" customHeight="true" outlineLevel="0" collapsed="false">
      <c r="B52" s="100" t="s">
        <v>39</v>
      </c>
      <c r="C52" s="100"/>
      <c r="D52" s="100"/>
      <c r="E52" s="100"/>
      <c r="F52" s="101"/>
      <c r="G52" s="101"/>
      <c r="H52" s="101"/>
      <c r="I52" s="101"/>
      <c r="J52" s="101"/>
      <c r="K52" s="101"/>
      <c r="L52" s="101" t="n">
        <v>12</v>
      </c>
      <c r="M52" s="101"/>
      <c r="N52" s="101" t="n">
        <v>14</v>
      </c>
    </row>
    <row r="53" customFormat="false" ht="15" hidden="false" customHeight="true" outlineLevel="0" collapsed="false">
      <c r="B53" s="119" t="s">
        <v>40</v>
      </c>
      <c r="C53" s="119"/>
      <c r="D53" s="119"/>
      <c r="E53" s="119"/>
      <c r="F53" s="120" t="n">
        <f aca="false">+F23+F37+F51+F52</f>
        <v>5065</v>
      </c>
      <c r="G53" s="120" t="n">
        <f aca="false">+G23+G37+G51+G52</f>
        <v>253</v>
      </c>
      <c r="H53" s="120" t="n">
        <f aca="false">+H23+H37+H51+H52</f>
        <v>5318</v>
      </c>
      <c r="I53" s="120" t="n">
        <f aca="false">+I23+I37+I51+I52</f>
        <v>581</v>
      </c>
      <c r="J53" s="120" t="n">
        <f aca="false">+J23+J37+J51+J52</f>
        <v>5899</v>
      </c>
      <c r="K53" s="120" t="n">
        <f aca="false">+K23+K37+K51+K52</f>
        <v>1999</v>
      </c>
      <c r="L53" s="120" t="n">
        <f aca="false">+L23+L37+L51+L52</f>
        <v>362</v>
      </c>
      <c r="M53" s="120" t="n">
        <f aca="false">+M23+M37+M51+M52</f>
        <v>2349</v>
      </c>
      <c r="N53" s="120" t="n">
        <f aca="false">+N23+N37+N51+N52</f>
        <v>411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53" t="s">
        <v>0</v>
      </c>
      <c r="C1" s="54"/>
      <c r="D1" s="54"/>
      <c r="E1" s="54"/>
      <c r="F1" s="54"/>
      <c r="G1" s="55"/>
      <c r="H1" s="55"/>
      <c r="I1" s="56"/>
      <c r="J1" s="57"/>
      <c r="K1" s="57"/>
      <c r="L1" s="57"/>
      <c r="M1" s="57"/>
      <c r="N1" s="57"/>
    </row>
    <row r="2" customFormat="false" ht="15" hidden="false" customHeight="false" outlineLevel="0" collapsed="false">
      <c r="B2" s="58" t="s">
        <v>54</v>
      </c>
      <c r="C2" s="59"/>
      <c r="D2" s="59"/>
      <c r="E2" s="59"/>
      <c r="F2" s="95" t="s">
        <v>58</v>
      </c>
      <c r="G2" s="59"/>
      <c r="H2" s="60"/>
      <c r="I2" s="61"/>
      <c r="J2" s="57"/>
      <c r="K2" s="57"/>
      <c r="L2" s="57"/>
      <c r="M2" s="57"/>
      <c r="N2" s="57"/>
    </row>
    <row r="3" customFormat="false" ht="12.75" hidden="false" customHeight="false" outlineLevel="0" collapsed="false">
      <c r="B3" s="58" t="s">
        <v>42</v>
      </c>
      <c r="C3" s="62" t="s">
        <v>59</v>
      </c>
      <c r="D3" s="62"/>
      <c r="E3" s="62"/>
      <c r="F3" s="62"/>
      <c r="G3" s="62"/>
      <c r="H3" s="62"/>
      <c r="I3" s="62"/>
    </row>
    <row r="4" customFormat="false" ht="12.75" hidden="false" customHeight="false" outlineLevel="0" collapsed="false">
      <c r="B4" s="63" t="s">
        <v>44</v>
      </c>
      <c r="C4" s="64"/>
      <c r="D4" s="65" t="n">
        <v>44926</v>
      </c>
      <c r="E4" s="66"/>
      <c r="F4" s="66"/>
      <c r="G4" s="67"/>
      <c r="H4" s="67"/>
      <c r="I4" s="68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96" t="s">
        <v>6</v>
      </c>
      <c r="C7" s="96"/>
      <c r="D7" s="96"/>
      <c r="E7" s="96"/>
      <c r="F7" s="96" t="s">
        <v>7</v>
      </c>
      <c r="G7" s="96"/>
      <c r="H7" s="96"/>
      <c r="I7" s="96"/>
      <c r="J7" s="96"/>
      <c r="K7" s="96" t="s">
        <v>8</v>
      </c>
      <c r="L7" s="96"/>
      <c r="M7" s="96"/>
      <c r="N7" s="96"/>
    </row>
    <row r="8" customFormat="false" ht="15" hidden="false" customHeight="true" outlineLevel="0" collapsed="false">
      <c r="B8" s="96"/>
      <c r="C8" s="96"/>
      <c r="D8" s="96"/>
      <c r="E8" s="96"/>
      <c r="F8" s="96" t="s">
        <v>9</v>
      </c>
      <c r="G8" s="96"/>
      <c r="H8" s="96"/>
      <c r="I8" s="96" t="s">
        <v>10</v>
      </c>
      <c r="J8" s="96" t="s">
        <v>11</v>
      </c>
      <c r="K8" s="96" t="s">
        <v>12</v>
      </c>
      <c r="L8" s="96" t="s">
        <v>13</v>
      </c>
      <c r="M8" s="96" t="s">
        <v>11</v>
      </c>
      <c r="N8" s="96" t="s">
        <v>14</v>
      </c>
    </row>
    <row r="9" customFormat="false" ht="24" hidden="false" customHeight="false" outlineLevel="0" collapsed="false">
      <c r="B9" s="96"/>
      <c r="C9" s="96"/>
      <c r="D9" s="96"/>
      <c r="E9" s="96"/>
      <c r="F9" s="96" t="s">
        <v>15</v>
      </c>
      <c r="G9" s="96" t="s">
        <v>16</v>
      </c>
      <c r="H9" s="96" t="s">
        <v>17</v>
      </c>
      <c r="I9" s="96"/>
      <c r="J9" s="96"/>
      <c r="K9" s="96"/>
      <c r="L9" s="96"/>
      <c r="M9" s="96"/>
      <c r="N9" s="96"/>
    </row>
    <row r="10" customFormat="false" ht="12.75" hidden="false" customHeight="false" outlineLevel="0" collapsed="false">
      <c r="B10" s="97"/>
      <c r="C10" s="98"/>
      <c r="D10" s="99"/>
      <c r="E10" s="100" t="n">
        <v>13</v>
      </c>
      <c r="F10" s="101" t="n">
        <v>728</v>
      </c>
      <c r="G10" s="101"/>
      <c r="H10" s="102" t="n">
        <v>728</v>
      </c>
      <c r="I10" s="101"/>
      <c r="J10" s="102" t="n">
        <v>728</v>
      </c>
      <c r="K10" s="136" t="n">
        <v>816</v>
      </c>
      <c r="L10" s="136" t="n">
        <v>197</v>
      </c>
      <c r="M10" s="137" t="n">
        <v>1013</v>
      </c>
      <c r="N10" s="136" t="n">
        <v>253</v>
      </c>
    </row>
    <row r="11" customFormat="false" ht="12.75" hidden="false" customHeight="false" outlineLevel="0" collapsed="false">
      <c r="B11" s="105" t="s">
        <v>18</v>
      </c>
      <c r="C11" s="106" t="s">
        <v>19</v>
      </c>
      <c r="D11" s="99"/>
      <c r="E11" s="100" t="n">
        <v>12</v>
      </c>
      <c r="F11" s="101" t="n">
        <v>85</v>
      </c>
      <c r="G11" s="101"/>
      <c r="H11" s="102" t="n">
        <v>85</v>
      </c>
      <c r="I11" s="101"/>
      <c r="J11" s="102" t="n">
        <v>85</v>
      </c>
      <c r="K11" s="136"/>
      <c r="L11" s="136" t="n">
        <v>1</v>
      </c>
      <c r="M11" s="137" t="n">
        <v>1</v>
      </c>
      <c r="N11" s="136" t="n">
        <v>3</v>
      </c>
    </row>
    <row r="12" customFormat="false" ht="12.75" hidden="false" customHeight="false" outlineLevel="0" collapsed="false">
      <c r="B12" s="105" t="s">
        <v>20</v>
      </c>
      <c r="C12" s="107"/>
      <c r="D12" s="108" t="s">
        <v>21</v>
      </c>
      <c r="E12" s="100" t="n">
        <v>11</v>
      </c>
      <c r="F12" s="101" t="n">
        <v>105</v>
      </c>
      <c r="G12" s="101"/>
      <c r="H12" s="102" t="n">
        <v>105</v>
      </c>
      <c r="I12" s="101"/>
      <c r="J12" s="102" t="n">
        <v>105</v>
      </c>
      <c r="K12" s="136" t="n">
        <v>1</v>
      </c>
      <c r="L12" s="136"/>
      <c r="M12" s="137" t="n">
        <v>1</v>
      </c>
      <c r="N12" s="136"/>
    </row>
    <row r="13" customFormat="false" ht="12.75" hidden="false" customHeight="false" outlineLevel="0" collapsed="false">
      <c r="B13" s="105" t="s">
        <v>18</v>
      </c>
      <c r="C13" s="106"/>
      <c r="D13" s="108" t="s">
        <v>22</v>
      </c>
      <c r="E13" s="100" t="n">
        <v>10</v>
      </c>
      <c r="F13" s="101" t="n">
        <v>308</v>
      </c>
      <c r="G13" s="101"/>
      <c r="H13" s="102" t="n">
        <v>308</v>
      </c>
      <c r="I13" s="101"/>
      <c r="J13" s="102" t="n">
        <v>308</v>
      </c>
      <c r="K13" s="136" t="n">
        <v>1</v>
      </c>
      <c r="L13" s="136"/>
      <c r="M13" s="137" t="n">
        <v>1</v>
      </c>
      <c r="N13" s="136"/>
    </row>
    <row r="14" customFormat="false" ht="12.75" hidden="false" customHeight="false" outlineLevel="0" collapsed="false">
      <c r="B14" s="105" t="s">
        <v>23</v>
      </c>
      <c r="C14" s="106"/>
      <c r="D14" s="108" t="s">
        <v>24</v>
      </c>
      <c r="E14" s="100" t="n">
        <v>9</v>
      </c>
      <c r="F14" s="101" t="n">
        <v>67</v>
      </c>
      <c r="G14" s="101"/>
      <c r="H14" s="102" t="n">
        <v>67</v>
      </c>
      <c r="I14" s="101"/>
      <c r="J14" s="102" t="n">
        <v>67</v>
      </c>
      <c r="K14" s="136" t="n">
        <v>1</v>
      </c>
      <c r="L14" s="136"/>
      <c r="M14" s="137" t="n">
        <v>1</v>
      </c>
      <c r="N14" s="136"/>
    </row>
    <row r="15" customFormat="false" ht="12.75" hidden="false" customHeight="false" outlineLevel="0" collapsed="false">
      <c r="B15" s="105" t="s">
        <v>25</v>
      </c>
      <c r="C15" s="106" t="s">
        <v>26</v>
      </c>
      <c r="D15" s="108" t="s">
        <v>27</v>
      </c>
      <c r="E15" s="100" t="n">
        <v>8</v>
      </c>
      <c r="F15" s="101" t="n">
        <v>20</v>
      </c>
      <c r="G15" s="101"/>
      <c r="H15" s="102" t="n">
        <v>20</v>
      </c>
      <c r="I15" s="101"/>
      <c r="J15" s="102" t="n">
        <v>20</v>
      </c>
      <c r="K15" s="136" t="n">
        <v>3</v>
      </c>
      <c r="L15" s="136"/>
      <c r="M15" s="137" t="n">
        <v>3</v>
      </c>
      <c r="N15" s="136"/>
    </row>
    <row r="16" customFormat="false" ht="12.75" hidden="false" customHeight="false" outlineLevel="0" collapsed="false">
      <c r="B16" s="105" t="s">
        <v>21</v>
      </c>
      <c r="C16" s="106"/>
      <c r="D16" s="108" t="s">
        <v>28</v>
      </c>
      <c r="E16" s="100" t="n">
        <v>7</v>
      </c>
      <c r="F16" s="101" t="n">
        <v>60</v>
      </c>
      <c r="G16" s="101"/>
      <c r="H16" s="102" t="n">
        <v>60</v>
      </c>
      <c r="I16" s="101"/>
      <c r="J16" s="102" t="n">
        <v>60</v>
      </c>
      <c r="K16" s="136" t="n">
        <v>1</v>
      </c>
      <c r="L16" s="136" t="n">
        <v>2</v>
      </c>
      <c r="M16" s="137" t="n">
        <v>3</v>
      </c>
      <c r="N16" s="136" t="n">
        <v>2</v>
      </c>
    </row>
    <row r="17" customFormat="false" ht="12.75" hidden="false" customHeight="false" outlineLevel="0" collapsed="false">
      <c r="B17" s="105" t="s">
        <v>29</v>
      </c>
      <c r="C17" s="107"/>
      <c r="D17" s="108" t="s">
        <v>25</v>
      </c>
      <c r="E17" s="100" t="n">
        <v>6</v>
      </c>
      <c r="F17" s="101" t="n">
        <v>47</v>
      </c>
      <c r="G17" s="101"/>
      <c r="H17" s="102" t="n">
        <v>47</v>
      </c>
      <c r="I17" s="101"/>
      <c r="J17" s="102" t="n">
        <v>47</v>
      </c>
      <c r="K17" s="136" t="n">
        <v>1</v>
      </c>
      <c r="L17" s="136"/>
      <c r="M17" s="137" t="n">
        <v>1</v>
      </c>
      <c r="N17" s="136"/>
    </row>
    <row r="18" customFormat="false" ht="12.75" hidden="false" customHeight="false" outlineLevel="0" collapsed="false">
      <c r="B18" s="105" t="s">
        <v>18</v>
      </c>
      <c r="C18" s="106"/>
      <c r="D18" s="108" t="s">
        <v>30</v>
      </c>
      <c r="E18" s="100" t="n">
        <v>5</v>
      </c>
      <c r="F18" s="101" t="n">
        <v>35</v>
      </c>
      <c r="G18" s="101"/>
      <c r="H18" s="102" t="n">
        <v>35</v>
      </c>
      <c r="I18" s="101"/>
      <c r="J18" s="102" t="n">
        <v>35</v>
      </c>
      <c r="K18" s="136" t="n">
        <v>1</v>
      </c>
      <c r="L18" s="136" t="n">
        <v>2</v>
      </c>
      <c r="M18" s="137" t="n">
        <v>3</v>
      </c>
      <c r="N18" s="136" t="n">
        <v>2</v>
      </c>
    </row>
    <row r="19" customFormat="false" ht="12.75" hidden="false" customHeight="false" outlineLevel="0" collapsed="false">
      <c r="B19" s="105"/>
      <c r="C19" s="106"/>
      <c r="D19" s="108" t="s">
        <v>28</v>
      </c>
      <c r="E19" s="100" t="n">
        <v>4</v>
      </c>
      <c r="F19" s="101" t="n">
        <v>10</v>
      </c>
      <c r="G19" s="101"/>
      <c r="H19" s="102" t="n">
        <v>10</v>
      </c>
      <c r="I19" s="101"/>
      <c r="J19" s="102" t="n">
        <v>10</v>
      </c>
      <c r="K19" s="136" t="n">
        <v>1</v>
      </c>
      <c r="L19" s="136" t="n">
        <v>1</v>
      </c>
      <c r="M19" s="137" t="n">
        <v>2</v>
      </c>
      <c r="N19" s="136" t="n">
        <v>2</v>
      </c>
    </row>
    <row r="20" customFormat="false" ht="12.75" hidden="false" customHeight="false" outlineLevel="0" collapsed="false">
      <c r="B20" s="105"/>
      <c r="C20" s="106" t="s">
        <v>18</v>
      </c>
      <c r="D20" s="99"/>
      <c r="E20" s="100" t="n">
        <v>3</v>
      </c>
      <c r="F20" s="101"/>
      <c r="G20" s="101" t="n">
        <v>7</v>
      </c>
      <c r="H20" s="102" t="n">
        <v>7</v>
      </c>
      <c r="I20" s="101"/>
      <c r="J20" s="102" t="n">
        <v>7</v>
      </c>
      <c r="K20" s="136"/>
      <c r="L20" s="136"/>
      <c r="M20" s="137" t="n">
        <v>0</v>
      </c>
      <c r="N20" s="136"/>
    </row>
    <row r="21" customFormat="false" ht="12.75" hidden="false" customHeight="false" outlineLevel="0" collapsed="false">
      <c r="B21" s="105"/>
      <c r="C21" s="106"/>
      <c r="D21" s="99"/>
      <c r="E21" s="100" t="n">
        <v>2</v>
      </c>
      <c r="F21" s="101"/>
      <c r="G21" s="101"/>
      <c r="H21" s="102" t="n">
        <v>0</v>
      </c>
      <c r="I21" s="101"/>
      <c r="J21" s="102" t="n">
        <v>0</v>
      </c>
      <c r="K21" s="136"/>
      <c r="L21" s="136" t="n">
        <v>1</v>
      </c>
      <c r="M21" s="137" t="n">
        <v>1</v>
      </c>
      <c r="N21" s="136" t="n">
        <v>2</v>
      </c>
    </row>
    <row r="22" customFormat="false" ht="12.75" hidden="false" customHeight="false" outlineLevel="0" collapsed="false">
      <c r="B22" s="109"/>
      <c r="C22" s="107"/>
      <c r="D22" s="99"/>
      <c r="E22" s="97" t="n">
        <v>1</v>
      </c>
      <c r="F22" s="101"/>
      <c r="G22" s="101"/>
      <c r="H22" s="102" t="n">
        <v>0</v>
      </c>
      <c r="I22" s="101" t="n">
        <v>137</v>
      </c>
      <c r="J22" s="102" t="n">
        <v>137</v>
      </c>
      <c r="K22" s="136"/>
      <c r="L22" s="136"/>
      <c r="M22" s="137" t="n">
        <v>0</v>
      </c>
      <c r="N22" s="136"/>
    </row>
    <row r="23" customFormat="false" ht="15" hidden="false" customHeight="true" outlineLevel="0" collapsed="false">
      <c r="B23" s="100" t="s">
        <v>31</v>
      </c>
      <c r="C23" s="100"/>
      <c r="D23" s="100"/>
      <c r="E23" s="100"/>
      <c r="F23" s="102" t="n">
        <v>1465</v>
      </c>
      <c r="G23" s="102" t="n">
        <v>7</v>
      </c>
      <c r="H23" s="110" t="n">
        <v>1472</v>
      </c>
      <c r="I23" s="102" t="n">
        <v>137</v>
      </c>
      <c r="J23" s="110" t="n">
        <v>1609</v>
      </c>
      <c r="K23" s="111" t="n">
        <v>826</v>
      </c>
      <c r="L23" s="111" t="n">
        <v>204</v>
      </c>
      <c r="M23" s="102" t="n">
        <v>1030</v>
      </c>
      <c r="N23" s="102" t="n">
        <v>264</v>
      </c>
    </row>
    <row r="24" customFormat="false" ht="12.75" hidden="false" customHeight="false" outlineLevel="0" collapsed="false">
      <c r="B24" s="105"/>
      <c r="C24" s="105"/>
      <c r="D24" s="112"/>
      <c r="E24" s="109" t="n">
        <v>13</v>
      </c>
      <c r="F24" s="101" t="n">
        <v>1052</v>
      </c>
      <c r="G24" s="101"/>
      <c r="H24" s="102" t="n">
        <v>1052</v>
      </c>
      <c r="I24" s="101"/>
      <c r="J24" s="102" t="n">
        <v>1052</v>
      </c>
      <c r="K24" s="136" t="n">
        <v>874</v>
      </c>
      <c r="L24" s="136" t="n">
        <v>92</v>
      </c>
      <c r="M24" s="138" t="n">
        <v>966</v>
      </c>
      <c r="N24" s="103" t="n">
        <v>113</v>
      </c>
    </row>
    <row r="25" customFormat="false" ht="12.75" hidden="false" customHeight="false" outlineLevel="0" collapsed="false">
      <c r="B25" s="105"/>
      <c r="C25" s="105" t="s">
        <v>19</v>
      </c>
      <c r="D25" s="112"/>
      <c r="E25" s="100" t="n">
        <v>12</v>
      </c>
      <c r="F25" s="101" t="n">
        <v>113</v>
      </c>
      <c r="G25" s="101"/>
      <c r="H25" s="102" t="n">
        <v>113</v>
      </c>
      <c r="I25" s="101"/>
      <c r="J25" s="102" t="n">
        <v>113</v>
      </c>
      <c r="K25" s="136"/>
      <c r="L25" s="136"/>
      <c r="M25" s="138" t="n">
        <v>0</v>
      </c>
      <c r="N25" s="103"/>
    </row>
    <row r="26" customFormat="false" ht="12.75" hidden="false" customHeight="false" outlineLevel="0" collapsed="false">
      <c r="B26" s="105" t="s">
        <v>29</v>
      </c>
      <c r="C26" s="109"/>
      <c r="D26" s="112"/>
      <c r="E26" s="100" t="n">
        <v>11</v>
      </c>
      <c r="F26" s="101" t="n">
        <v>114</v>
      </c>
      <c r="G26" s="101"/>
      <c r="H26" s="102" t="n">
        <v>114</v>
      </c>
      <c r="I26" s="101"/>
      <c r="J26" s="102" t="n">
        <v>114</v>
      </c>
      <c r="K26" s="136" t="n">
        <v>2</v>
      </c>
      <c r="L26" s="136"/>
      <c r="M26" s="138" t="n">
        <v>2</v>
      </c>
      <c r="N26" s="103"/>
    </row>
    <row r="27" customFormat="false" ht="12.75" hidden="false" customHeight="false" outlineLevel="0" collapsed="false">
      <c r="B27" s="105" t="s">
        <v>32</v>
      </c>
      <c r="C27" s="105"/>
      <c r="D27" s="112" t="s">
        <v>33</v>
      </c>
      <c r="E27" s="100" t="n">
        <v>10</v>
      </c>
      <c r="F27" s="101" t="n">
        <v>204</v>
      </c>
      <c r="G27" s="101"/>
      <c r="H27" s="102" t="n">
        <v>204</v>
      </c>
      <c r="I27" s="101"/>
      <c r="J27" s="102" t="n">
        <v>204</v>
      </c>
      <c r="K27" s="136" t="n">
        <v>1</v>
      </c>
      <c r="L27" s="136" t="n">
        <v>1</v>
      </c>
      <c r="M27" s="138" t="n">
        <v>2</v>
      </c>
      <c r="N27" s="103" t="n">
        <v>1</v>
      </c>
    </row>
    <row r="28" customFormat="false" ht="12.75" hidden="false" customHeight="false" outlineLevel="0" collapsed="false">
      <c r="B28" s="105" t="s">
        <v>19</v>
      </c>
      <c r="C28" s="105"/>
      <c r="D28" s="112" t="s">
        <v>32</v>
      </c>
      <c r="E28" s="100" t="n">
        <v>9</v>
      </c>
      <c r="F28" s="101" t="n">
        <v>73</v>
      </c>
      <c r="G28" s="101"/>
      <c r="H28" s="102" t="n">
        <v>73</v>
      </c>
      <c r="I28" s="101"/>
      <c r="J28" s="102" t="n">
        <v>73</v>
      </c>
      <c r="K28" s="136" t="n">
        <v>1</v>
      </c>
      <c r="L28" s="136"/>
      <c r="M28" s="138" t="n">
        <v>1</v>
      </c>
      <c r="N28" s="103"/>
    </row>
    <row r="29" customFormat="false" ht="12.75" hidden="false" customHeight="false" outlineLevel="0" collapsed="false">
      <c r="B29" s="105" t="s">
        <v>20</v>
      </c>
      <c r="C29" s="105" t="s">
        <v>26</v>
      </c>
      <c r="D29" s="112" t="s">
        <v>34</v>
      </c>
      <c r="E29" s="100" t="n">
        <v>8</v>
      </c>
      <c r="F29" s="101" t="n">
        <v>19</v>
      </c>
      <c r="G29" s="101"/>
      <c r="H29" s="102" t="n">
        <v>19</v>
      </c>
      <c r="I29" s="101"/>
      <c r="J29" s="102" t="n">
        <v>19</v>
      </c>
      <c r="K29" s="136"/>
      <c r="L29" s="136"/>
      <c r="M29" s="138" t="n">
        <v>0</v>
      </c>
      <c r="N29" s="103"/>
    </row>
    <row r="30" customFormat="false" ht="12.75" hidden="false" customHeight="false" outlineLevel="0" collapsed="false">
      <c r="B30" s="105" t="s">
        <v>25</v>
      </c>
      <c r="C30" s="105"/>
      <c r="D30" s="112" t="s">
        <v>25</v>
      </c>
      <c r="E30" s="100" t="n">
        <v>7</v>
      </c>
      <c r="F30" s="101" t="n">
        <v>83</v>
      </c>
      <c r="G30" s="101"/>
      <c r="H30" s="102" t="n">
        <v>83</v>
      </c>
      <c r="I30" s="101"/>
      <c r="J30" s="102" t="n">
        <v>83</v>
      </c>
      <c r="K30" s="136" t="n">
        <v>2</v>
      </c>
      <c r="L30" s="136" t="n">
        <v>1</v>
      </c>
      <c r="M30" s="138" t="n">
        <v>3</v>
      </c>
      <c r="N30" s="103" t="n">
        <v>1</v>
      </c>
    </row>
    <row r="31" customFormat="false" ht="12.75" hidden="false" customHeight="false" outlineLevel="0" collapsed="false">
      <c r="B31" s="105" t="s">
        <v>19</v>
      </c>
      <c r="C31" s="105"/>
      <c r="D31" s="112" t="s">
        <v>30</v>
      </c>
      <c r="E31" s="100" t="n">
        <v>6</v>
      </c>
      <c r="F31" s="101" t="n">
        <v>77</v>
      </c>
      <c r="G31" s="101"/>
      <c r="H31" s="102" t="n">
        <v>77</v>
      </c>
      <c r="I31" s="101"/>
      <c r="J31" s="102" t="n">
        <v>77</v>
      </c>
      <c r="K31" s="136" t="n">
        <v>1</v>
      </c>
      <c r="L31" s="136" t="n">
        <v>1</v>
      </c>
      <c r="M31" s="138" t="n">
        <v>2</v>
      </c>
      <c r="N31" s="103" t="n">
        <v>1</v>
      </c>
    </row>
    <row r="32" customFormat="false" ht="12.75" hidden="false" customHeight="false" outlineLevel="0" collapsed="false">
      <c r="B32" s="105" t="s">
        <v>30</v>
      </c>
      <c r="C32" s="97"/>
      <c r="D32" s="112"/>
      <c r="E32" s="100" t="n">
        <v>5</v>
      </c>
      <c r="F32" s="101" t="n">
        <v>58</v>
      </c>
      <c r="G32" s="101"/>
      <c r="H32" s="102" t="n">
        <v>58</v>
      </c>
      <c r="I32" s="101"/>
      <c r="J32" s="102" t="n">
        <v>58</v>
      </c>
      <c r="K32" s="136"/>
      <c r="L32" s="136" t="n">
        <v>1</v>
      </c>
      <c r="M32" s="138" t="n">
        <v>1</v>
      </c>
      <c r="N32" s="103" t="n">
        <v>1</v>
      </c>
    </row>
    <row r="33" customFormat="false" ht="12.75" hidden="false" customHeight="false" outlineLevel="0" collapsed="false">
      <c r="B33" s="105"/>
      <c r="C33" s="105"/>
      <c r="D33" s="112"/>
      <c r="E33" s="100" t="n">
        <v>4</v>
      </c>
      <c r="F33" s="101" t="n">
        <v>14</v>
      </c>
      <c r="G33" s="101"/>
      <c r="H33" s="102" t="n">
        <v>14</v>
      </c>
      <c r="I33" s="101"/>
      <c r="J33" s="102" t="n">
        <v>14</v>
      </c>
      <c r="K33" s="136"/>
      <c r="L33" s="136" t="n">
        <v>1</v>
      </c>
      <c r="M33" s="138" t="n">
        <v>1</v>
      </c>
      <c r="N33" s="103" t="n">
        <v>2</v>
      </c>
    </row>
    <row r="34" customFormat="false" ht="12.75" hidden="false" customHeight="false" outlineLevel="0" collapsed="false">
      <c r="B34" s="105"/>
      <c r="C34" s="105" t="s">
        <v>18</v>
      </c>
      <c r="D34" s="112"/>
      <c r="E34" s="100" t="n">
        <v>3</v>
      </c>
      <c r="F34" s="101"/>
      <c r="G34" s="101" t="n">
        <v>4</v>
      </c>
      <c r="H34" s="102" t="n">
        <v>4</v>
      </c>
      <c r="I34" s="101"/>
      <c r="J34" s="102" t="n">
        <v>4</v>
      </c>
      <c r="K34" s="136"/>
      <c r="L34" s="136" t="n">
        <v>1</v>
      </c>
      <c r="M34" s="138" t="n">
        <v>1</v>
      </c>
      <c r="N34" s="103" t="n">
        <v>1</v>
      </c>
    </row>
    <row r="35" customFormat="false" ht="12.75" hidden="false" customHeight="false" outlineLevel="0" collapsed="false">
      <c r="B35" s="105"/>
      <c r="C35" s="105"/>
      <c r="D35" s="112"/>
      <c r="E35" s="100" t="n">
        <v>2</v>
      </c>
      <c r="F35" s="101"/>
      <c r="G35" s="101"/>
      <c r="H35" s="102" t="n">
        <v>0</v>
      </c>
      <c r="I35" s="101"/>
      <c r="J35" s="102" t="n">
        <v>0</v>
      </c>
      <c r="K35" s="136"/>
      <c r="L35" s="136"/>
      <c r="M35" s="138" t="n">
        <v>0</v>
      </c>
      <c r="N35" s="103"/>
    </row>
    <row r="36" customFormat="false" ht="12.75" hidden="false" customHeight="false" outlineLevel="0" collapsed="false">
      <c r="B36" s="109"/>
      <c r="C36" s="109"/>
      <c r="D36" s="112"/>
      <c r="E36" s="97" t="n">
        <v>1</v>
      </c>
      <c r="F36" s="101"/>
      <c r="G36" s="101"/>
      <c r="H36" s="102" t="n">
        <v>0</v>
      </c>
      <c r="I36" s="101" t="n">
        <v>319</v>
      </c>
      <c r="J36" s="102" t="n">
        <v>319</v>
      </c>
      <c r="K36" s="136" t="n">
        <v>1</v>
      </c>
      <c r="L36" s="136"/>
      <c r="M36" s="138" t="n">
        <v>1</v>
      </c>
      <c r="N36" s="103"/>
    </row>
    <row r="37" customFormat="false" ht="15" hidden="false" customHeight="true" outlineLevel="0" collapsed="false">
      <c r="B37" s="100" t="s">
        <v>35</v>
      </c>
      <c r="C37" s="100"/>
      <c r="D37" s="100"/>
      <c r="E37" s="100"/>
      <c r="F37" s="111" t="n">
        <v>1807</v>
      </c>
      <c r="G37" s="102" t="n">
        <v>4</v>
      </c>
      <c r="H37" s="114" t="n">
        <v>1811</v>
      </c>
      <c r="I37" s="115" t="n">
        <v>319</v>
      </c>
      <c r="J37" s="110" t="n">
        <v>2130</v>
      </c>
      <c r="K37" s="111" t="n">
        <v>882</v>
      </c>
      <c r="L37" s="102" t="n">
        <v>98</v>
      </c>
      <c r="M37" s="110" t="n">
        <v>980</v>
      </c>
      <c r="N37" s="111" t="n">
        <v>120</v>
      </c>
    </row>
    <row r="38" customFormat="false" ht="12.75" hidden="false" customHeight="false" outlineLevel="0" collapsed="false">
      <c r="B38" s="97"/>
      <c r="C38" s="97"/>
      <c r="D38" s="116"/>
      <c r="E38" s="100" t="n">
        <v>13</v>
      </c>
      <c r="F38" s="101"/>
      <c r="G38" s="101"/>
      <c r="H38" s="102" t="n">
        <v>0</v>
      </c>
      <c r="I38" s="101"/>
      <c r="J38" s="102" t="n">
        <v>0</v>
      </c>
      <c r="K38" s="103"/>
      <c r="L38" s="103"/>
      <c r="M38" s="138" t="n">
        <v>0</v>
      </c>
      <c r="N38" s="103"/>
    </row>
    <row r="39" customFormat="false" ht="12.75" hidden="false" customHeight="false" outlineLevel="0" collapsed="false">
      <c r="B39" s="105" t="s">
        <v>18</v>
      </c>
      <c r="C39" s="105" t="s">
        <v>19</v>
      </c>
      <c r="D39" s="112" t="s">
        <v>36</v>
      </c>
      <c r="E39" s="100" t="n">
        <v>12</v>
      </c>
      <c r="F39" s="101"/>
      <c r="G39" s="101"/>
      <c r="H39" s="102" t="n">
        <v>0</v>
      </c>
      <c r="I39" s="101"/>
      <c r="J39" s="102" t="n">
        <v>0</v>
      </c>
      <c r="K39" s="103"/>
      <c r="L39" s="103"/>
      <c r="M39" s="138" t="n">
        <v>0</v>
      </c>
      <c r="N39" s="103"/>
    </row>
    <row r="40" customFormat="false" ht="12.75" hidden="false" customHeight="false" outlineLevel="0" collapsed="false">
      <c r="B40" s="105" t="s">
        <v>22</v>
      </c>
      <c r="C40" s="105"/>
      <c r="D40" s="112" t="s">
        <v>22</v>
      </c>
      <c r="E40" s="100" t="n">
        <v>11</v>
      </c>
      <c r="F40" s="101"/>
      <c r="G40" s="101"/>
      <c r="H40" s="102" t="n">
        <v>0</v>
      </c>
      <c r="I40" s="101"/>
      <c r="J40" s="102" t="n">
        <v>0</v>
      </c>
      <c r="K40" s="103"/>
      <c r="L40" s="103"/>
      <c r="M40" s="138" t="n">
        <v>0</v>
      </c>
      <c r="N40" s="103"/>
    </row>
    <row r="41" customFormat="false" ht="12.75" hidden="false" customHeight="false" outlineLevel="0" collapsed="false">
      <c r="B41" s="105" t="s">
        <v>37</v>
      </c>
      <c r="C41" s="97"/>
      <c r="D41" s="112" t="s">
        <v>20</v>
      </c>
      <c r="E41" s="100" t="n">
        <v>10</v>
      </c>
      <c r="F41" s="101"/>
      <c r="G41" s="101"/>
      <c r="H41" s="102" t="n">
        <v>0</v>
      </c>
      <c r="I41" s="101"/>
      <c r="J41" s="102" t="n">
        <v>0</v>
      </c>
      <c r="K41" s="103"/>
      <c r="L41" s="103"/>
      <c r="M41" s="138" t="n">
        <v>0</v>
      </c>
      <c r="N41" s="103"/>
    </row>
    <row r="42" customFormat="false" ht="12.75" hidden="false" customHeight="false" outlineLevel="0" collapsed="false">
      <c r="B42" s="105" t="s">
        <v>25</v>
      </c>
      <c r="C42" s="105"/>
      <c r="D42" s="112" t="s">
        <v>34</v>
      </c>
      <c r="E42" s="100" t="n">
        <v>9</v>
      </c>
      <c r="F42" s="101"/>
      <c r="G42" s="101"/>
      <c r="H42" s="102" t="n">
        <v>0</v>
      </c>
      <c r="I42" s="101"/>
      <c r="J42" s="102" t="n">
        <v>0</v>
      </c>
      <c r="K42" s="103"/>
      <c r="L42" s="103"/>
      <c r="M42" s="138" t="n">
        <v>0</v>
      </c>
      <c r="N42" s="103"/>
    </row>
    <row r="43" customFormat="false" ht="12.75" hidden="false" customHeight="false" outlineLevel="0" collapsed="false">
      <c r="B43" s="105" t="s">
        <v>23</v>
      </c>
      <c r="C43" s="105" t="s">
        <v>26</v>
      </c>
      <c r="D43" s="112" t="s">
        <v>18</v>
      </c>
      <c r="E43" s="100" t="n">
        <v>8</v>
      </c>
      <c r="F43" s="101"/>
      <c r="G43" s="101"/>
      <c r="H43" s="102" t="n">
        <v>0</v>
      </c>
      <c r="I43" s="101"/>
      <c r="J43" s="102" t="n">
        <v>0</v>
      </c>
      <c r="K43" s="103"/>
      <c r="L43" s="103"/>
      <c r="M43" s="138" t="n">
        <v>0</v>
      </c>
      <c r="N43" s="103"/>
    </row>
    <row r="44" customFormat="false" ht="12.75" hidden="false" customHeight="false" outlineLevel="0" collapsed="false">
      <c r="B44" s="105" t="s">
        <v>25</v>
      </c>
      <c r="C44" s="105"/>
      <c r="D44" s="112" t="s">
        <v>33</v>
      </c>
      <c r="E44" s="100" t="n">
        <v>7</v>
      </c>
      <c r="F44" s="101"/>
      <c r="G44" s="101"/>
      <c r="H44" s="102" t="n">
        <v>0</v>
      </c>
      <c r="I44" s="101"/>
      <c r="J44" s="102" t="n">
        <v>0</v>
      </c>
      <c r="K44" s="103"/>
      <c r="L44" s="103"/>
      <c r="M44" s="138" t="n">
        <v>0</v>
      </c>
      <c r="N44" s="103"/>
    </row>
    <row r="45" customFormat="false" ht="12.75" hidden="false" customHeight="false" outlineLevel="0" collapsed="false">
      <c r="B45" s="105" t="s">
        <v>18</v>
      </c>
      <c r="C45" s="105"/>
      <c r="D45" s="112" t="s">
        <v>27</v>
      </c>
      <c r="E45" s="100" t="n">
        <v>6</v>
      </c>
      <c r="F45" s="101"/>
      <c r="G45" s="101"/>
      <c r="H45" s="102" t="n">
        <v>0</v>
      </c>
      <c r="I45" s="101"/>
      <c r="J45" s="102" t="n">
        <v>0</v>
      </c>
      <c r="K45" s="103"/>
      <c r="L45" s="103"/>
      <c r="M45" s="138" t="n">
        <v>0</v>
      </c>
      <c r="N45" s="103"/>
    </row>
    <row r="46" customFormat="false" ht="12.75" hidden="false" customHeight="false" outlineLevel="0" collapsed="false">
      <c r="B46" s="105" t="s">
        <v>28</v>
      </c>
      <c r="C46" s="97"/>
      <c r="D46" s="112" t="s">
        <v>20</v>
      </c>
      <c r="E46" s="100" t="n">
        <v>5</v>
      </c>
      <c r="F46" s="101"/>
      <c r="G46" s="101"/>
      <c r="H46" s="102" t="n">
        <v>0</v>
      </c>
      <c r="I46" s="101"/>
      <c r="J46" s="102" t="n">
        <v>0</v>
      </c>
      <c r="K46" s="103"/>
      <c r="L46" s="103"/>
      <c r="M46" s="138" t="n">
        <v>0</v>
      </c>
      <c r="N46" s="103"/>
    </row>
    <row r="47" customFormat="false" ht="12.75" hidden="false" customHeight="false" outlineLevel="0" collapsed="false">
      <c r="B47" s="105"/>
      <c r="C47" s="105"/>
      <c r="D47" s="112" t="s">
        <v>29</v>
      </c>
      <c r="E47" s="100" t="n">
        <v>4</v>
      </c>
      <c r="F47" s="101"/>
      <c r="G47" s="101"/>
      <c r="H47" s="102" t="n">
        <v>0</v>
      </c>
      <c r="I47" s="101"/>
      <c r="J47" s="102" t="n">
        <v>0</v>
      </c>
      <c r="K47" s="103"/>
      <c r="L47" s="103"/>
      <c r="M47" s="138" t="n">
        <v>0</v>
      </c>
      <c r="N47" s="103"/>
    </row>
    <row r="48" customFormat="false" ht="12.75" hidden="false" customHeight="false" outlineLevel="0" collapsed="false">
      <c r="B48" s="105"/>
      <c r="C48" s="105" t="s">
        <v>18</v>
      </c>
      <c r="D48" s="112" t="s">
        <v>18</v>
      </c>
      <c r="E48" s="100" t="n">
        <v>3</v>
      </c>
      <c r="F48" s="101"/>
      <c r="G48" s="101"/>
      <c r="H48" s="102" t="n">
        <v>0</v>
      </c>
      <c r="I48" s="101"/>
      <c r="J48" s="102" t="n">
        <v>0</v>
      </c>
      <c r="K48" s="103"/>
      <c r="L48" s="103"/>
      <c r="M48" s="138" t="n">
        <v>0</v>
      </c>
      <c r="N48" s="103"/>
    </row>
    <row r="49" customFormat="false" ht="12.75" hidden="false" customHeight="false" outlineLevel="0" collapsed="false">
      <c r="B49" s="105"/>
      <c r="C49" s="105"/>
      <c r="D49" s="112" t="s">
        <v>23</v>
      </c>
      <c r="E49" s="100" t="n">
        <v>2</v>
      </c>
      <c r="F49" s="101"/>
      <c r="G49" s="101"/>
      <c r="H49" s="102" t="n">
        <v>0</v>
      </c>
      <c r="I49" s="101"/>
      <c r="J49" s="102" t="n">
        <v>0</v>
      </c>
      <c r="K49" s="103"/>
      <c r="L49" s="103"/>
      <c r="M49" s="138" t="n">
        <v>0</v>
      </c>
      <c r="N49" s="103"/>
    </row>
    <row r="50" customFormat="false" ht="12.75" hidden="false" customHeight="false" outlineLevel="0" collapsed="false">
      <c r="B50" s="109"/>
      <c r="C50" s="112"/>
      <c r="D50" s="109"/>
      <c r="E50" s="97" t="n">
        <v>1</v>
      </c>
      <c r="F50" s="101"/>
      <c r="G50" s="101"/>
      <c r="H50" s="117" t="n">
        <v>0</v>
      </c>
      <c r="I50" s="101"/>
      <c r="J50" s="117" t="n">
        <v>0</v>
      </c>
      <c r="K50" s="103"/>
      <c r="L50" s="103"/>
      <c r="M50" s="139" t="n">
        <v>0</v>
      </c>
      <c r="N50" s="103"/>
    </row>
    <row r="51" customFormat="false" ht="15" hidden="false" customHeight="true" outlineLevel="0" collapsed="false">
      <c r="B51" s="100" t="s">
        <v>38</v>
      </c>
      <c r="C51" s="100"/>
      <c r="D51" s="100"/>
      <c r="E51" s="100"/>
      <c r="F51" s="102" t="n">
        <v>0</v>
      </c>
      <c r="G51" s="102" t="n">
        <v>0</v>
      </c>
      <c r="H51" s="102" t="n">
        <v>0</v>
      </c>
      <c r="I51" s="102" t="n">
        <v>0</v>
      </c>
      <c r="J51" s="102" t="n">
        <v>0</v>
      </c>
      <c r="K51" s="102" t="n">
        <v>0</v>
      </c>
      <c r="L51" s="102" t="n">
        <v>0</v>
      </c>
      <c r="M51" s="102" t="n">
        <v>0</v>
      </c>
      <c r="N51" s="102" t="n">
        <v>0</v>
      </c>
    </row>
    <row r="52" customFormat="false" ht="12.75" hidden="false" customHeight="true" outlineLevel="0" collapsed="false">
      <c r="B52" s="100" t="s">
        <v>39</v>
      </c>
      <c r="C52" s="100"/>
      <c r="D52" s="100"/>
      <c r="E52" s="100"/>
      <c r="F52" s="101"/>
      <c r="G52" s="101"/>
      <c r="H52" s="101"/>
      <c r="I52" s="101"/>
      <c r="J52" s="101"/>
      <c r="K52" s="101" t="n">
        <v>1</v>
      </c>
      <c r="L52" s="101" t="n">
        <v>6</v>
      </c>
      <c r="M52" s="101" t="n">
        <v>7</v>
      </c>
      <c r="N52" s="101" t="n">
        <v>6</v>
      </c>
    </row>
    <row r="53" customFormat="false" ht="15" hidden="false" customHeight="true" outlineLevel="0" collapsed="false">
      <c r="B53" s="119" t="s">
        <v>40</v>
      </c>
      <c r="C53" s="119"/>
      <c r="D53" s="119"/>
      <c r="E53" s="119"/>
      <c r="F53" s="120" t="n">
        <f aca="false">+F23+F37+F51+F52</f>
        <v>3272</v>
      </c>
      <c r="G53" s="120" t="n">
        <f aca="false">+G23+G37+G51+G52</f>
        <v>11</v>
      </c>
      <c r="H53" s="120" t="n">
        <f aca="false">+H23+H37+H51+H52</f>
        <v>3283</v>
      </c>
      <c r="I53" s="120" t="n">
        <f aca="false">+I23+I37+I51+I52</f>
        <v>456</v>
      </c>
      <c r="J53" s="120" t="n">
        <f aca="false">+J23+J37+J51+J52</f>
        <v>3739</v>
      </c>
      <c r="K53" s="120" t="n">
        <f aca="false">+K23+K37+K51+K52</f>
        <v>1709</v>
      </c>
      <c r="L53" s="120" t="n">
        <f aca="false">+L23+L37+L51+L52</f>
        <v>308</v>
      </c>
      <c r="M53" s="120" t="n">
        <f aca="false">+M23+M37+M51+M52</f>
        <v>2017</v>
      </c>
      <c r="N53" s="120" t="n">
        <f aca="false">+N23+N37+N51+N52</f>
        <v>390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53" t="s">
        <v>0</v>
      </c>
      <c r="C1" s="54"/>
      <c r="D1" s="54"/>
      <c r="E1" s="54"/>
      <c r="F1" s="54"/>
      <c r="G1" s="55"/>
      <c r="H1" s="55"/>
      <c r="I1" s="56"/>
      <c r="J1" s="57"/>
      <c r="K1" s="57"/>
      <c r="L1" s="57"/>
      <c r="M1" s="57"/>
      <c r="N1" s="57"/>
    </row>
    <row r="2" customFormat="false" ht="15" hidden="false" customHeight="false" outlineLevel="0" collapsed="false">
      <c r="B2" s="58" t="s">
        <v>54</v>
      </c>
      <c r="C2" s="59"/>
      <c r="D2" s="59"/>
      <c r="E2" s="59"/>
      <c r="F2" s="95" t="s">
        <v>60</v>
      </c>
      <c r="G2" s="59"/>
      <c r="H2" s="60"/>
      <c r="I2" s="61"/>
      <c r="J2" s="57"/>
      <c r="K2" s="57"/>
      <c r="L2" s="57"/>
      <c r="M2" s="57"/>
      <c r="N2" s="57"/>
    </row>
    <row r="3" customFormat="false" ht="12.75" hidden="false" customHeight="false" outlineLevel="0" collapsed="false">
      <c r="B3" s="58" t="s">
        <v>42</v>
      </c>
      <c r="C3" s="62" t="s">
        <v>56</v>
      </c>
      <c r="D3" s="62"/>
      <c r="E3" s="62"/>
      <c r="F3" s="62"/>
      <c r="G3" s="62"/>
      <c r="H3" s="62"/>
      <c r="I3" s="62"/>
    </row>
    <row r="4" customFormat="false" ht="12.75" hidden="false" customHeight="false" outlineLevel="0" collapsed="false">
      <c r="B4" s="63" t="s">
        <v>44</v>
      </c>
      <c r="C4" s="64"/>
      <c r="D4" s="65" t="n">
        <v>44926</v>
      </c>
      <c r="E4" s="66"/>
      <c r="F4" s="66"/>
      <c r="G4" s="67"/>
      <c r="H4" s="67"/>
      <c r="I4" s="68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96" t="s">
        <v>6</v>
      </c>
      <c r="C7" s="96"/>
      <c r="D7" s="96"/>
      <c r="E7" s="96"/>
      <c r="F7" s="96" t="s">
        <v>7</v>
      </c>
      <c r="G7" s="96"/>
      <c r="H7" s="96"/>
      <c r="I7" s="96"/>
      <c r="J7" s="96"/>
      <c r="K7" s="96" t="s">
        <v>8</v>
      </c>
      <c r="L7" s="96"/>
      <c r="M7" s="96"/>
      <c r="N7" s="96"/>
    </row>
    <row r="8" customFormat="false" ht="15" hidden="false" customHeight="true" outlineLevel="0" collapsed="false">
      <c r="B8" s="96"/>
      <c r="C8" s="96"/>
      <c r="D8" s="96"/>
      <c r="E8" s="96"/>
      <c r="F8" s="96" t="s">
        <v>9</v>
      </c>
      <c r="G8" s="96"/>
      <c r="H8" s="96"/>
      <c r="I8" s="96" t="s">
        <v>10</v>
      </c>
      <c r="J8" s="96" t="s">
        <v>11</v>
      </c>
      <c r="K8" s="96" t="s">
        <v>12</v>
      </c>
      <c r="L8" s="96" t="s">
        <v>13</v>
      </c>
      <c r="M8" s="96" t="s">
        <v>11</v>
      </c>
      <c r="N8" s="96" t="s">
        <v>14</v>
      </c>
    </row>
    <row r="9" customFormat="false" ht="24" hidden="false" customHeight="false" outlineLevel="0" collapsed="false">
      <c r="B9" s="96"/>
      <c r="C9" s="96"/>
      <c r="D9" s="96"/>
      <c r="E9" s="96"/>
      <c r="F9" s="96" t="s">
        <v>15</v>
      </c>
      <c r="G9" s="96" t="s">
        <v>16</v>
      </c>
      <c r="H9" s="96" t="s">
        <v>17</v>
      </c>
      <c r="I9" s="96"/>
      <c r="J9" s="96"/>
      <c r="K9" s="96"/>
      <c r="L9" s="96"/>
      <c r="M9" s="96"/>
      <c r="N9" s="96"/>
    </row>
    <row r="10" customFormat="false" ht="12.75" hidden="false" customHeight="false" outlineLevel="0" collapsed="false">
      <c r="B10" s="97"/>
      <c r="C10" s="98"/>
      <c r="D10" s="99"/>
      <c r="E10" s="100" t="n">
        <v>13</v>
      </c>
      <c r="F10" s="101" t="n">
        <v>782</v>
      </c>
      <c r="G10" s="101" t="n">
        <v>0</v>
      </c>
      <c r="H10" s="102" t="n">
        <f aca="false">F10+G10</f>
        <v>782</v>
      </c>
      <c r="I10" s="101" t="n">
        <v>0</v>
      </c>
      <c r="J10" s="102" t="n">
        <f aca="false">H10+I10</f>
        <v>782</v>
      </c>
      <c r="K10" s="103" t="n">
        <v>719</v>
      </c>
      <c r="L10" s="103" t="n">
        <v>160</v>
      </c>
      <c r="M10" s="104" t="n">
        <f aca="false">K10+L10</f>
        <v>879</v>
      </c>
      <c r="N10" s="103" t="n">
        <v>174</v>
      </c>
    </row>
    <row r="11" customFormat="false" ht="12.75" hidden="false" customHeight="false" outlineLevel="0" collapsed="false">
      <c r="B11" s="105" t="s">
        <v>18</v>
      </c>
      <c r="C11" s="106" t="s">
        <v>19</v>
      </c>
      <c r="D11" s="99"/>
      <c r="E11" s="100" t="n">
        <v>12</v>
      </c>
      <c r="F11" s="101" t="n">
        <v>47</v>
      </c>
      <c r="G11" s="101" t="n">
        <v>0</v>
      </c>
      <c r="H11" s="102" t="n">
        <f aca="false">F11+G11</f>
        <v>47</v>
      </c>
      <c r="I11" s="101" t="n">
        <v>0</v>
      </c>
      <c r="J11" s="102" t="n">
        <f aca="false">H11+I11</f>
        <v>47</v>
      </c>
      <c r="K11" s="103" t="n">
        <v>2</v>
      </c>
      <c r="L11" s="103" t="n">
        <v>2</v>
      </c>
      <c r="M11" s="104" t="n">
        <f aca="false">K11+L11</f>
        <v>4</v>
      </c>
      <c r="N11" s="103" t="n">
        <v>3</v>
      </c>
    </row>
    <row r="12" customFormat="false" ht="12.75" hidden="false" customHeight="false" outlineLevel="0" collapsed="false">
      <c r="B12" s="105" t="s">
        <v>20</v>
      </c>
      <c r="C12" s="107"/>
      <c r="D12" s="108" t="s">
        <v>21</v>
      </c>
      <c r="E12" s="100" t="n">
        <v>11</v>
      </c>
      <c r="F12" s="101" t="n">
        <v>71</v>
      </c>
      <c r="G12" s="101" t="n">
        <v>0</v>
      </c>
      <c r="H12" s="102" t="n">
        <f aca="false">F12+G12</f>
        <v>71</v>
      </c>
      <c r="I12" s="101" t="n">
        <v>0</v>
      </c>
      <c r="J12" s="102" t="n">
        <f aca="false">H12+I12</f>
        <v>71</v>
      </c>
      <c r="K12" s="103" t="n">
        <v>1</v>
      </c>
      <c r="L12" s="103" t="n">
        <v>1</v>
      </c>
      <c r="M12" s="104" t="n">
        <f aca="false">K12+L12</f>
        <v>2</v>
      </c>
      <c r="N12" s="103" t="n">
        <v>1</v>
      </c>
    </row>
    <row r="13" customFormat="false" ht="12.75" hidden="false" customHeight="false" outlineLevel="0" collapsed="false">
      <c r="B13" s="105" t="s">
        <v>18</v>
      </c>
      <c r="C13" s="106"/>
      <c r="D13" s="108" t="s">
        <v>22</v>
      </c>
      <c r="E13" s="100" t="n">
        <v>10</v>
      </c>
      <c r="F13" s="101" t="n">
        <v>73</v>
      </c>
      <c r="G13" s="101" t="n">
        <v>0</v>
      </c>
      <c r="H13" s="102" t="n">
        <f aca="false">F13+G13</f>
        <v>73</v>
      </c>
      <c r="I13" s="101" t="n">
        <v>0</v>
      </c>
      <c r="J13" s="102" t="n">
        <f aca="false">H13+I13</f>
        <v>73</v>
      </c>
      <c r="K13" s="103" t="n">
        <v>10</v>
      </c>
      <c r="L13" s="103" t="n">
        <v>2</v>
      </c>
      <c r="M13" s="104" t="n">
        <f aca="false">K13+L13</f>
        <v>12</v>
      </c>
      <c r="N13" s="103" t="n">
        <v>2</v>
      </c>
    </row>
    <row r="14" customFormat="false" ht="12.75" hidden="false" customHeight="false" outlineLevel="0" collapsed="false">
      <c r="B14" s="105" t="s">
        <v>23</v>
      </c>
      <c r="C14" s="106"/>
      <c r="D14" s="108" t="s">
        <v>24</v>
      </c>
      <c r="E14" s="100" t="n">
        <v>9</v>
      </c>
      <c r="F14" s="101" t="n">
        <v>63</v>
      </c>
      <c r="G14" s="101" t="n">
        <v>0</v>
      </c>
      <c r="H14" s="102" t="n">
        <f aca="false">F14+G14</f>
        <v>63</v>
      </c>
      <c r="I14" s="101" t="n">
        <v>0</v>
      </c>
      <c r="J14" s="102" t="n">
        <f aca="false">H14+I14</f>
        <v>63</v>
      </c>
      <c r="K14" s="103" t="n">
        <v>4</v>
      </c>
      <c r="L14" s="103" t="n">
        <v>0</v>
      </c>
      <c r="M14" s="104" t="n">
        <f aca="false">K14+L14</f>
        <v>4</v>
      </c>
      <c r="N14" s="103" t="n">
        <v>0</v>
      </c>
    </row>
    <row r="15" customFormat="false" ht="12.75" hidden="false" customHeight="false" outlineLevel="0" collapsed="false">
      <c r="B15" s="105" t="s">
        <v>25</v>
      </c>
      <c r="C15" s="106" t="s">
        <v>26</v>
      </c>
      <c r="D15" s="108" t="s">
        <v>27</v>
      </c>
      <c r="E15" s="100" t="n">
        <v>8</v>
      </c>
      <c r="F15" s="101" t="n">
        <v>51</v>
      </c>
      <c r="G15" s="101" t="n">
        <v>0</v>
      </c>
      <c r="H15" s="102" t="n">
        <f aca="false">F15+G15</f>
        <v>51</v>
      </c>
      <c r="I15" s="101" t="n">
        <v>0</v>
      </c>
      <c r="J15" s="102" t="n">
        <f aca="false">H15+I15</f>
        <v>51</v>
      </c>
      <c r="K15" s="103" t="n">
        <v>1</v>
      </c>
      <c r="L15" s="103" t="n">
        <v>0</v>
      </c>
      <c r="M15" s="104" t="n">
        <f aca="false">K15+L15</f>
        <v>1</v>
      </c>
      <c r="N15" s="103" t="n">
        <v>0</v>
      </c>
    </row>
    <row r="16" customFormat="false" ht="12.75" hidden="false" customHeight="false" outlineLevel="0" collapsed="false">
      <c r="B16" s="105" t="s">
        <v>21</v>
      </c>
      <c r="C16" s="106"/>
      <c r="D16" s="108" t="s">
        <v>28</v>
      </c>
      <c r="E16" s="100" t="n">
        <v>7</v>
      </c>
      <c r="F16" s="101" t="n">
        <v>31</v>
      </c>
      <c r="G16" s="101" t="n">
        <v>0</v>
      </c>
      <c r="H16" s="102" t="n">
        <f aca="false">F16+G16</f>
        <v>31</v>
      </c>
      <c r="I16" s="101" t="n">
        <v>0</v>
      </c>
      <c r="J16" s="102" t="n">
        <f aca="false">H16+I16</f>
        <v>31</v>
      </c>
      <c r="K16" s="103" t="n">
        <v>0</v>
      </c>
      <c r="L16" s="103" t="n">
        <v>2</v>
      </c>
      <c r="M16" s="104" t="n">
        <f aca="false">K16+L16</f>
        <v>2</v>
      </c>
      <c r="N16" s="103" t="n">
        <v>3</v>
      </c>
    </row>
    <row r="17" customFormat="false" ht="12.75" hidden="false" customHeight="false" outlineLevel="0" collapsed="false">
      <c r="B17" s="105" t="s">
        <v>29</v>
      </c>
      <c r="C17" s="107"/>
      <c r="D17" s="108" t="s">
        <v>25</v>
      </c>
      <c r="E17" s="100" t="n">
        <v>6</v>
      </c>
      <c r="F17" s="101" t="n">
        <v>28</v>
      </c>
      <c r="G17" s="101" t="n">
        <v>0</v>
      </c>
      <c r="H17" s="102" t="n">
        <f aca="false">F17+G17</f>
        <v>28</v>
      </c>
      <c r="I17" s="101" t="n">
        <v>0</v>
      </c>
      <c r="J17" s="102" t="n">
        <f aca="false">H17+I17</f>
        <v>28</v>
      </c>
      <c r="K17" s="103" t="n">
        <v>1</v>
      </c>
      <c r="L17" s="103" t="n">
        <v>0</v>
      </c>
      <c r="M17" s="104" t="n">
        <f aca="false">K17+L17</f>
        <v>1</v>
      </c>
      <c r="N17" s="103" t="n">
        <v>0</v>
      </c>
    </row>
    <row r="18" customFormat="false" ht="12.75" hidden="false" customHeight="false" outlineLevel="0" collapsed="false">
      <c r="B18" s="105" t="s">
        <v>18</v>
      </c>
      <c r="C18" s="106"/>
      <c r="D18" s="108" t="s">
        <v>30</v>
      </c>
      <c r="E18" s="100" t="n">
        <v>5</v>
      </c>
      <c r="F18" s="101" t="n">
        <v>31</v>
      </c>
      <c r="G18" s="101" t="n">
        <v>0</v>
      </c>
      <c r="H18" s="102" t="n">
        <f aca="false">F18+G18</f>
        <v>31</v>
      </c>
      <c r="I18" s="101" t="n">
        <v>0</v>
      </c>
      <c r="J18" s="102" t="n">
        <f aca="false">H18+I18</f>
        <v>31</v>
      </c>
      <c r="K18" s="103" t="n">
        <v>1</v>
      </c>
      <c r="L18" s="103" t="n">
        <v>1</v>
      </c>
      <c r="M18" s="104" t="n">
        <f aca="false">K18+L18</f>
        <v>2</v>
      </c>
      <c r="N18" s="103" t="n">
        <v>1</v>
      </c>
    </row>
    <row r="19" customFormat="false" ht="12.75" hidden="false" customHeight="false" outlineLevel="0" collapsed="false">
      <c r="B19" s="105"/>
      <c r="C19" s="106"/>
      <c r="D19" s="108" t="s">
        <v>28</v>
      </c>
      <c r="E19" s="100" t="n">
        <v>4</v>
      </c>
      <c r="F19" s="101" t="n">
        <v>14</v>
      </c>
      <c r="G19" s="101" t="n">
        <v>0</v>
      </c>
      <c r="H19" s="102" t="n">
        <f aca="false">F19+G19</f>
        <v>14</v>
      </c>
      <c r="I19" s="101" t="n">
        <v>0</v>
      </c>
      <c r="J19" s="102" t="n">
        <f aca="false">H19+I19</f>
        <v>14</v>
      </c>
      <c r="K19" s="103" t="n">
        <v>2</v>
      </c>
      <c r="L19" s="103" t="n">
        <v>0</v>
      </c>
      <c r="M19" s="104" t="n">
        <f aca="false">K19+L19</f>
        <v>2</v>
      </c>
      <c r="N19" s="103" t="n">
        <v>0</v>
      </c>
    </row>
    <row r="20" customFormat="false" ht="12.75" hidden="false" customHeight="false" outlineLevel="0" collapsed="false">
      <c r="B20" s="105"/>
      <c r="C20" s="106" t="s">
        <v>18</v>
      </c>
      <c r="D20" s="99"/>
      <c r="E20" s="100" t="n">
        <v>3</v>
      </c>
      <c r="F20" s="101" t="n">
        <v>0</v>
      </c>
      <c r="G20" s="101" t="n">
        <v>4</v>
      </c>
      <c r="H20" s="102" t="n">
        <f aca="false">F20+G20</f>
        <v>4</v>
      </c>
      <c r="I20" s="101" t="n">
        <v>0</v>
      </c>
      <c r="J20" s="102" t="n">
        <f aca="false">H20+I20</f>
        <v>4</v>
      </c>
      <c r="K20" s="103" t="n">
        <v>1</v>
      </c>
      <c r="L20" s="103" t="n">
        <v>1</v>
      </c>
      <c r="M20" s="104" t="n">
        <f aca="false">K20+L20</f>
        <v>2</v>
      </c>
      <c r="N20" s="103" t="n">
        <v>1</v>
      </c>
    </row>
    <row r="21" customFormat="false" ht="12.75" hidden="false" customHeight="false" outlineLevel="0" collapsed="false">
      <c r="B21" s="105"/>
      <c r="C21" s="106"/>
      <c r="D21" s="99"/>
      <c r="E21" s="100" t="n">
        <v>2</v>
      </c>
      <c r="F21" s="101" t="n">
        <v>0</v>
      </c>
      <c r="G21" s="101" t="n">
        <v>18</v>
      </c>
      <c r="H21" s="102" t="n">
        <f aca="false">F21+G21</f>
        <v>18</v>
      </c>
      <c r="I21" s="101" t="n">
        <v>0</v>
      </c>
      <c r="J21" s="102" t="n">
        <f aca="false">H21+I21</f>
        <v>18</v>
      </c>
      <c r="K21" s="103" t="n">
        <v>0</v>
      </c>
      <c r="L21" s="103" t="n">
        <v>0</v>
      </c>
      <c r="M21" s="104" t="n">
        <f aca="false">K21+L21</f>
        <v>0</v>
      </c>
      <c r="N21" s="103" t="n">
        <v>0</v>
      </c>
    </row>
    <row r="22" customFormat="false" ht="12.75" hidden="false" customHeight="false" outlineLevel="0" collapsed="false">
      <c r="B22" s="109"/>
      <c r="C22" s="107"/>
      <c r="D22" s="99"/>
      <c r="E22" s="97" t="n">
        <v>1</v>
      </c>
      <c r="F22" s="101" t="n">
        <v>0</v>
      </c>
      <c r="G22" s="101" t="n">
        <v>21</v>
      </c>
      <c r="H22" s="102" t="n">
        <f aca="false">F22+G22</f>
        <v>21</v>
      </c>
      <c r="I22" s="101" t="n">
        <v>148</v>
      </c>
      <c r="J22" s="102" t="n">
        <f aca="false">H22+I22</f>
        <v>169</v>
      </c>
      <c r="K22" s="103" t="n">
        <v>1</v>
      </c>
      <c r="L22" s="103" t="n">
        <v>0</v>
      </c>
      <c r="M22" s="104" t="n">
        <f aca="false">K22+L22</f>
        <v>1</v>
      </c>
      <c r="N22" s="103" t="n">
        <v>0</v>
      </c>
    </row>
    <row r="23" customFormat="false" ht="15" hidden="false" customHeight="true" outlineLevel="0" collapsed="false">
      <c r="B23" s="100" t="s">
        <v>31</v>
      </c>
      <c r="C23" s="100"/>
      <c r="D23" s="100"/>
      <c r="E23" s="100"/>
      <c r="F23" s="102" t="n">
        <f aca="false">SUM(F10:F22)</f>
        <v>1191</v>
      </c>
      <c r="G23" s="102" t="n">
        <f aca="false">SUM(G10:G22)</f>
        <v>43</v>
      </c>
      <c r="H23" s="110" t="n">
        <f aca="false">SUM(H10:H22)</f>
        <v>1234</v>
      </c>
      <c r="I23" s="102" t="n">
        <f aca="false">SUM(I10:I22)</f>
        <v>148</v>
      </c>
      <c r="J23" s="110" t="n">
        <f aca="false">SUM(J10:J22)</f>
        <v>1382</v>
      </c>
      <c r="K23" s="111" t="n">
        <f aca="false">SUM(K10:K22)</f>
        <v>743</v>
      </c>
      <c r="L23" s="111" t="n">
        <f aca="false">SUM(L10:L22)</f>
        <v>169</v>
      </c>
      <c r="M23" s="102" t="n">
        <f aca="false">SUM(M10:M22)</f>
        <v>912</v>
      </c>
      <c r="N23" s="102" t="n">
        <f aca="false">SUM(N10:N22)</f>
        <v>185</v>
      </c>
    </row>
    <row r="24" customFormat="false" ht="12.75" hidden="false" customHeight="false" outlineLevel="0" collapsed="false">
      <c r="B24" s="105"/>
      <c r="C24" s="105"/>
      <c r="D24" s="112"/>
      <c r="E24" s="109" t="n">
        <v>13</v>
      </c>
      <c r="F24" s="101" t="n">
        <v>1310</v>
      </c>
      <c r="G24" s="101" t="n">
        <v>0</v>
      </c>
      <c r="H24" s="102" t="n">
        <f aca="false">F24+G24</f>
        <v>1310</v>
      </c>
      <c r="I24" s="101" t="n">
        <v>0</v>
      </c>
      <c r="J24" s="102" t="n">
        <f aca="false">H24+I24</f>
        <v>1310</v>
      </c>
      <c r="K24" s="103" t="n">
        <v>768</v>
      </c>
      <c r="L24" s="103" t="n">
        <v>114</v>
      </c>
      <c r="M24" s="113" t="n">
        <f aca="false">K24+L24</f>
        <v>882</v>
      </c>
      <c r="N24" s="103" t="n">
        <v>136</v>
      </c>
    </row>
    <row r="25" customFormat="false" ht="12.75" hidden="false" customHeight="false" outlineLevel="0" collapsed="false">
      <c r="B25" s="105"/>
      <c r="C25" s="105" t="s">
        <v>19</v>
      </c>
      <c r="D25" s="112"/>
      <c r="E25" s="100" t="n">
        <v>12</v>
      </c>
      <c r="F25" s="101" t="n">
        <v>43</v>
      </c>
      <c r="G25" s="101" t="n">
        <v>0</v>
      </c>
      <c r="H25" s="102" t="n">
        <f aca="false">F25+G25</f>
        <v>43</v>
      </c>
      <c r="I25" s="101" t="n">
        <v>0</v>
      </c>
      <c r="J25" s="102" t="n">
        <f aca="false">H25+I25</f>
        <v>43</v>
      </c>
      <c r="K25" s="103" t="n">
        <v>2</v>
      </c>
      <c r="L25" s="103" t="n">
        <v>1</v>
      </c>
      <c r="M25" s="113" t="n">
        <f aca="false">K25+L25</f>
        <v>3</v>
      </c>
      <c r="N25" s="103" t="n">
        <v>1</v>
      </c>
    </row>
    <row r="26" customFormat="false" ht="12.75" hidden="false" customHeight="false" outlineLevel="0" collapsed="false">
      <c r="B26" s="105" t="s">
        <v>29</v>
      </c>
      <c r="C26" s="109"/>
      <c r="D26" s="112"/>
      <c r="E26" s="100" t="n">
        <v>11</v>
      </c>
      <c r="F26" s="101" t="n">
        <v>57</v>
      </c>
      <c r="G26" s="101" t="n">
        <v>0</v>
      </c>
      <c r="H26" s="102" t="n">
        <f aca="false">F26+G26</f>
        <v>57</v>
      </c>
      <c r="I26" s="101" t="n">
        <v>0</v>
      </c>
      <c r="J26" s="102" t="n">
        <f aca="false">H26+I26</f>
        <v>57</v>
      </c>
      <c r="K26" s="103" t="n">
        <v>2</v>
      </c>
      <c r="L26" s="103" t="n">
        <v>1</v>
      </c>
      <c r="M26" s="113" t="n">
        <f aca="false">K26+L26</f>
        <v>3</v>
      </c>
      <c r="N26" s="103" t="n">
        <v>2</v>
      </c>
    </row>
    <row r="27" customFormat="false" ht="12.75" hidden="false" customHeight="false" outlineLevel="0" collapsed="false">
      <c r="B27" s="105" t="s">
        <v>32</v>
      </c>
      <c r="C27" s="105"/>
      <c r="D27" s="112" t="s">
        <v>33</v>
      </c>
      <c r="E27" s="100" t="n">
        <v>10</v>
      </c>
      <c r="F27" s="101" t="n">
        <v>94</v>
      </c>
      <c r="G27" s="101" t="n">
        <v>0</v>
      </c>
      <c r="H27" s="102" t="n">
        <f aca="false">F27+G27</f>
        <v>94</v>
      </c>
      <c r="I27" s="101" t="n">
        <v>0</v>
      </c>
      <c r="J27" s="102" t="n">
        <f aca="false">H27+I27</f>
        <v>94</v>
      </c>
      <c r="K27" s="103" t="n">
        <v>2</v>
      </c>
      <c r="L27" s="103" t="n">
        <v>2</v>
      </c>
      <c r="M27" s="113" t="n">
        <f aca="false">K27+L27</f>
        <v>4</v>
      </c>
      <c r="N27" s="103" t="n">
        <v>2</v>
      </c>
    </row>
    <row r="28" customFormat="false" ht="12.75" hidden="false" customHeight="false" outlineLevel="0" collapsed="false">
      <c r="B28" s="105" t="s">
        <v>19</v>
      </c>
      <c r="C28" s="105"/>
      <c r="D28" s="112" t="s">
        <v>32</v>
      </c>
      <c r="E28" s="100" t="n">
        <v>9</v>
      </c>
      <c r="F28" s="101" t="n">
        <v>75</v>
      </c>
      <c r="G28" s="101" t="n">
        <v>0</v>
      </c>
      <c r="H28" s="102" t="n">
        <f aca="false">F28+G28</f>
        <v>75</v>
      </c>
      <c r="I28" s="101" t="n">
        <v>0</v>
      </c>
      <c r="J28" s="102" t="n">
        <f aca="false">H28+I28</f>
        <v>75</v>
      </c>
      <c r="K28" s="103" t="n">
        <v>1</v>
      </c>
      <c r="L28" s="103" t="n">
        <v>2</v>
      </c>
      <c r="M28" s="113" t="n">
        <f aca="false">K28+L28</f>
        <v>3</v>
      </c>
      <c r="N28" s="103" t="n">
        <v>3</v>
      </c>
    </row>
    <row r="29" customFormat="false" ht="12.75" hidden="false" customHeight="false" outlineLevel="0" collapsed="false">
      <c r="B29" s="105" t="s">
        <v>20</v>
      </c>
      <c r="C29" s="105" t="s">
        <v>26</v>
      </c>
      <c r="D29" s="112" t="s">
        <v>34</v>
      </c>
      <c r="E29" s="100" t="n">
        <v>8</v>
      </c>
      <c r="F29" s="101" t="n">
        <v>67</v>
      </c>
      <c r="G29" s="101" t="n">
        <v>0</v>
      </c>
      <c r="H29" s="102" t="n">
        <f aca="false">F29+G29</f>
        <v>67</v>
      </c>
      <c r="I29" s="101" t="n">
        <v>0</v>
      </c>
      <c r="J29" s="102" t="n">
        <f aca="false">H29+I29</f>
        <v>67</v>
      </c>
      <c r="K29" s="103" t="n">
        <v>3</v>
      </c>
      <c r="L29" s="103" t="n">
        <v>0</v>
      </c>
      <c r="M29" s="113" t="n">
        <f aca="false">K29+L29</f>
        <v>3</v>
      </c>
      <c r="N29" s="103" t="n">
        <v>0</v>
      </c>
    </row>
    <row r="30" customFormat="false" ht="12.75" hidden="false" customHeight="false" outlineLevel="0" collapsed="false">
      <c r="B30" s="105" t="s">
        <v>25</v>
      </c>
      <c r="C30" s="105"/>
      <c r="D30" s="112" t="s">
        <v>25</v>
      </c>
      <c r="E30" s="100" t="n">
        <v>7</v>
      </c>
      <c r="F30" s="101" t="n">
        <v>49</v>
      </c>
      <c r="G30" s="101" t="n">
        <v>0</v>
      </c>
      <c r="H30" s="102" t="n">
        <f aca="false">F30+G30</f>
        <v>49</v>
      </c>
      <c r="I30" s="101" t="n">
        <v>0</v>
      </c>
      <c r="J30" s="102" t="n">
        <f aca="false">H30+I30</f>
        <v>49</v>
      </c>
      <c r="K30" s="103" t="n">
        <v>1</v>
      </c>
      <c r="L30" s="103" t="n">
        <v>0</v>
      </c>
      <c r="M30" s="113" t="n">
        <f aca="false">K30+L30</f>
        <v>1</v>
      </c>
      <c r="N30" s="103" t="n">
        <v>0</v>
      </c>
    </row>
    <row r="31" customFormat="false" ht="12.75" hidden="false" customHeight="false" outlineLevel="0" collapsed="false">
      <c r="B31" s="105" t="s">
        <v>19</v>
      </c>
      <c r="C31" s="105"/>
      <c r="D31" s="112" t="s">
        <v>30</v>
      </c>
      <c r="E31" s="100" t="n">
        <v>6</v>
      </c>
      <c r="F31" s="101" t="n">
        <v>37</v>
      </c>
      <c r="G31" s="101" t="n">
        <v>0</v>
      </c>
      <c r="H31" s="102" t="n">
        <f aca="false">F31+G31</f>
        <v>37</v>
      </c>
      <c r="I31" s="101" t="n">
        <v>0</v>
      </c>
      <c r="J31" s="102" t="n">
        <f aca="false">H31+I31</f>
        <v>37</v>
      </c>
      <c r="K31" s="103" t="n">
        <v>0</v>
      </c>
      <c r="L31" s="103" t="n">
        <v>0</v>
      </c>
      <c r="M31" s="113" t="n">
        <f aca="false">K31+L31</f>
        <v>0</v>
      </c>
      <c r="N31" s="103" t="n">
        <v>0</v>
      </c>
    </row>
    <row r="32" customFormat="false" ht="12.75" hidden="false" customHeight="false" outlineLevel="0" collapsed="false">
      <c r="B32" s="105" t="s">
        <v>30</v>
      </c>
      <c r="C32" s="97"/>
      <c r="D32" s="112"/>
      <c r="E32" s="100" t="n">
        <v>5</v>
      </c>
      <c r="F32" s="101" t="n">
        <v>50</v>
      </c>
      <c r="G32" s="101" t="n">
        <v>0</v>
      </c>
      <c r="H32" s="102" t="n">
        <f aca="false">F32+G32</f>
        <v>50</v>
      </c>
      <c r="I32" s="101" t="n">
        <v>0</v>
      </c>
      <c r="J32" s="102" t="n">
        <f aca="false">H32+I32</f>
        <v>50</v>
      </c>
      <c r="K32" s="103" t="n">
        <v>0</v>
      </c>
      <c r="L32" s="103" t="n">
        <v>1</v>
      </c>
      <c r="M32" s="113" t="n">
        <f aca="false">K32+L32</f>
        <v>1</v>
      </c>
      <c r="N32" s="103" t="n">
        <v>3</v>
      </c>
    </row>
    <row r="33" customFormat="false" ht="12.75" hidden="false" customHeight="false" outlineLevel="0" collapsed="false">
      <c r="B33" s="105"/>
      <c r="C33" s="105"/>
      <c r="D33" s="112"/>
      <c r="E33" s="100" t="n">
        <v>4</v>
      </c>
      <c r="F33" s="101" t="n">
        <v>17</v>
      </c>
      <c r="G33" s="101" t="n">
        <v>0</v>
      </c>
      <c r="H33" s="102" t="n">
        <f aca="false">F33+G33</f>
        <v>17</v>
      </c>
      <c r="I33" s="101" t="n">
        <v>0</v>
      </c>
      <c r="J33" s="102" t="n">
        <f aca="false">H33+I33</f>
        <v>17</v>
      </c>
      <c r="K33" s="103" t="n">
        <v>0</v>
      </c>
      <c r="L33" s="103" t="n">
        <v>0</v>
      </c>
      <c r="M33" s="113" t="n">
        <f aca="false">K33+L33</f>
        <v>0</v>
      </c>
      <c r="N33" s="103" t="n">
        <v>0</v>
      </c>
    </row>
    <row r="34" customFormat="false" ht="12.75" hidden="false" customHeight="false" outlineLevel="0" collapsed="false">
      <c r="B34" s="105"/>
      <c r="C34" s="105" t="s">
        <v>18</v>
      </c>
      <c r="D34" s="112"/>
      <c r="E34" s="100" t="n">
        <v>3</v>
      </c>
      <c r="F34" s="101" t="n">
        <v>0</v>
      </c>
      <c r="G34" s="101" t="n">
        <v>11</v>
      </c>
      <c r="H34" s="102" t="n">
        <f aca="false">F34+G34</f>
        <v>11</v>
      </c>
      <c r="I34" s="101" t="n">
        <v>0</v>
      </c>
      <c r="J34" s="102" t="n">
        <f aca="false">H34+I34</f>
        <v>11</v>
      </c>
      <c r="K34" s="103" t="n">
        <v>1</v>
      </c>
      <c r="L34" s="103" t="n">
        <v>0</v>
      </c>
      <c r="M34" s="113" t="n">
        <f aca="false">K34+L34</f>
        <v>1</v>
      </c>
      <c r="N34" s="103" t="n">
        <v>0</v>
      </c>
    </row>
    <row r="35" customFormat="false" ht="12.75" hidden="false" customHeight="false" outlineLevel="0" collapsed="false">
      <c r="B35" s="105"/>
      <c r="C35" s="105"/>
      <c r="D35" s="112"/>
      <c r="E35" s="100" t="n">
        <v>2</v>
      </c>
      <c r="F35" s="101" t="n">
        <v>0</v>
      </c>
      <c r="G35" s="101" t="n">
        <v>10</v>
      </c>
      <c r="H35" s="102" t="n">
        <f aca="false">F35+G35</f>
        <v>10</v>
      </c>
      <c r="I35" s="101" t="n">
        <v>0</v>
      </c>
      <c r="J35" s="102" t="n">
        <f aca="false">H35+I35</f>
        <v>10</v>
      </c>
      <c r="K35" s="103" t="n">
        <v>0</v>
      </c>
      <c r="L35" s="103" t="n">
        <v>2</v>
      </c>
      <c r="M35" s="113" t="n">
        <f aca="false">K35+L35</f>
        <v>2</v>
      </c>
      <c r="N35" s="103" t="n">
        <v>2</v>
      </c>
    </row>
    <row r="36" customFormat="false" ht="12.75" hidden="false" customHeight="false" outlineLevel="0" collapsed="false">
      <c r="B36" s="109"/>
      <c r="C36" s="109"/>
      <c r="D36" s="112"/>
      <c r="E36" s="97" t="n">
        <v>1</v>
      </c>
      <c r="F36" s="101" t="n">
        <v>0</v>
      </c>
      <c r="G36" s="101" t="n">
        <v>33</v>
      </c>
      <c r="H36" s="102" t="n">
        <f aca="false">F36+G36</f>
        <v>33</v>
      </c>
      <c r="I36" s="101" t="n">
        <v>262</v>
      </c>
      <c r="J36" s="102" t="n">
        <f aca="false">H36+I36</f>
        <v>295</v>
      </c>
      <c r="K36" s="103" t="n">
        <v>0</v>
      </c>
      <c r="L36" s="103" t="n">
        <v>0</v>
      </c>
      <c r="M36" s="113" t="n">
        <f aca="false">K36+L36</f>
        <v>0</v>
      </c>
      <c r="N36" s="103" t="n">
        <v>0</v>
      </c>
    </row>
    <row r="37" customFormat="false" ht="15" hidden="false" customHeight="true" outlineLevel="0" collapsed="false">
      <c r="B37" s="140" t="s">
        <v>35</v>
      </c>
      <c r="C37" s="140"/>
      <c r="D37" s="140"/>
      <c r="E37" s="140"/>
      <c r="F37" s="111" t="n">
        <f aca="false">SUM(F24:F36)</f>
        <v>1799</v>
      </c>
      <c r="G37" s="102" t="n">
        <f aca="false">SUM(G24:G36)</f>
        <v>54</v>
      </c>
      <c r="H37" s="114" t="n">
        <f aca="false">SUM(H24:H36)</f>
        <v>1853</v>
      </c>
      <c r="I37" s="115" t="n">
        <f aca="false">SUM(I24:I36)</f>
        <v>262</v>
      </c>
      <c r="J37" s="110" t="n">
        <f aca="false">SUM(J24:J36)</f>
        <v>2115</v>
      </c>
      <c r="K37" s="111" t="n">
        <f aca="false">SUM(K24:K36)</f>
        <v>780</v>
      </c>
      <c r="L37" s="102" t="n">
        <f aca="false">SUM(L24:L36)</f>
        <v>123</v>
      </c>
      <c r="M37" s="110" t="n">
        <f aca="false">SUM(M24:M36)</f>
        <v>903</v>
      </c>
      <c r="N37" s="111" t="n">
        <f aca="false">SUM(N24:N36)</f>
        <v>149</v>
      </c>
    </row>
    <row r="38" customFormat="false" ht="12.75" hidden="false" customHeight="false" outlineLevel="0" collapsed="false">
      <c r="B38" s="97"/>
      <c r="C38" s="97"/>
      <c r="D38" s="116"/>
      <c r="E38" s="100" t="n">
        <v>13</v>
      </c>
      <c r="F38" s="101" t="n">
        <v>17</v>
      </c>
      <c r="G38" s="101" t="n">
        <v>0</v>
      </c>
      <c r="H38" s="102" t="n">
        <f aca="false">F38+G38</f>
        <v>17</v>
      </c>
      <c r="I38" s="101" t="n">
        <v>0</v>
      </c>
      <c r="J38" s="102" t="n">
        <f aca="false">H38+I38</f>
        <v>17</v>
      </c>
      <c r="K38" s="103" t="n">
        <v>1</v>
      </c>
      <c r="L38" s="103" t="n">
        <v>1</v>
      </c>
      <c r="M38" s="113" t="n">
        <f aca="false">K38+L38</f>
        <v>2</v>
      </c>
      <c r="N38" s="103" t="n">
        <v>1</v>
      </c>
    </row>
    <row r="39" customFormat="false" ht="12.75" hidden="false" customHeight="false" outlineLevel="0" collapsed="false">
      <c r="B39" s="105" t="s">
        <v>18</v>
      </c>
      <c r="C39" s="105" t="s">
        <v>19</v>
      </c>
      <c r="D39" s="112" t="s">
        <v>36</v>
      </c>
      <c r="E39" s="100" t="n">
        <v>12</v>
      </c>
      <c r="F39" s="101" t="n">
        <v>0</v>
      </c>
      <c r="G39" s="101" t="n">
        <v>0</v>
      </c>
      <c r="H39" s="102" t="n">
        <f aca="false">F39+G39</f>
        <v>0</v>
      </c>
      <c r="I39" s="101" t="n">
        <v>0</v>
      </c>
      <c r="J39" s="102" t="n">
        <f aca="false">H39+I39</f>
        <v>0</v>
      </c>
      <c r="K39" s="103" t="n">
        <v>0</v>
      </c>
      <c r="L39" s="103" t="n">
        <v>0</v>
      </c>
      <c r="M39" s="113" t="n">
        <f aca="false">K39+L39</f>
        <v>0</v>
      </c>
      <c r="N39" s="103" t="n">
        <v>0</v>
      </c>
    </row>
    <row r="40" customFormat="false" ht="12.75" hidden="false" customHeight="false" outlineLevel="0" collapsed="false">
      <c r="B40" s="105" t="s">
        <v>22</v>
      </c>
      <c r="C40" s="105"/>
      <c r="D40" s="112" t="s">
        <v>22</v>
      </c>
      <c r="E40" s="100" t="n">
        <v>11</v>
      </c>
      <c r="F40" s="101" t="n">
        <v>0</v>
      </c>
      <c r="G40" s="101" t="n">
        <v>0</v>
      </c>
      <c r="H40" s="102" t="n">
        <f aca="false">F40+G40</f>
        <v>0</v>
      </c>
      <c r="I40" s="101" t="n">
        <v>0</v>
      </c>
      <c r="J40" s="102" t="n">
        <f aca="false">H40+I40</f>
        <v>0</v>
      </c>
      <c r="K40" s="103" t="n">
        <v>0</v>
      </c>
      <c r="L40" s="103" t="n">
        <v>0</v>
      </c>
      <c r="M40" s="113" t="n">
        <f aca="false">K40+L40</f>
        <v>0</v>
      </c>
      <c r="N40" s="103" t="n">
        <v>0</v>
      </c>
    </row>
    <row r="41" customFormat="false" ht="12.75" hidden="false" customHeight="false" outlineLevel="0" collapsed="false">
      <c r="B41" s="105" t="s">
        <v>37</v>
      </c>
      <c r="C41" s="97"/>
      <c r="D41" s="112" t="s">
        <v>20</v>
      </c>
      <c r="E41" s="100" t="n">
        <v>10</v>
      </c>
      <c r="F41" s="101" t="n">
        <v>0</v>
      </c>
      <c r="G41" s="101" t="n">
        <v>0</v>
      </c>
      <c r="H41" s="102" t="n">
        <f aca="false">F41+G41</f>
        <v>0</v>
      </c>
      <c r="I41" s="101" t="n">
        <v>0</v>
      </c>
      <c r="J41" s="102" t="n">
        <f aca="false">H41+I41</f>
        <v>0</v>
      </c>
      <c r="K41" s="103" t="n">
        <v>0</v>
      </c>
      <c r="L41" s="103" t="n">
        <v>0</v>
      </c>
      <c r="M41" s="113" t="n">
        <f aca="false">K41+L41</f>
        <v>0</v>
      </c>
      <c r="N41" s="103" t="n">
        <v>0</v>
      </c>
    </row>
    <row r="42" customFormat="false" ht="12.75" hidden="false" customHeight="false" outlineLevel="0" collapsed="false">
      <c r="B42" s="105" t="s">
        <v>25</v>
      </c>
      <c r="C42" s="105"/>
      <c r="D42" s="112" t="s">
        <v>34</v>
      </c>
      <c r="E42" s="100" t="n">
        <v>9</v>
      </c>
      <c r="F42" s="101" t="n">
        <v>0</v>
      </c>
      <c r="G42" s="101" t="n">
        <v>0</v>
      </c>
      <c r="H42" s="102" t="n">
        <f aca="false">F42+G42</f>
        <v>0</v>
      </c>
      <c r="I42" s="101" t="n">
        <v>0</v>
      </c>
      <c r="J42" s="102" t="n">
        <f aca="false">H42+I42</f>
        <v>0</v>
      </c>
      <c r="K42" s="103" t="n">
        <v>0</v>
      </c>
      <c r="L42" s="103" t="n">
        <v>0</v>
      </c>
      <c r="M42" s="113" t="n">
        <f aca="false">K42+L42</f>
        <v>0</v>
      </c>
      <c r="N42" s="103" t="n">
        <v>0</v>
      </c>
    </row>
    <row r="43" customFormat="false" ht="12.75" hidden="false" customHeight="false" outlineLevel="0" collapsed="false">
      <c r="B43" s="105" t="s">
        <v>23</v>
      </c>
      <c r="C43" s="105" t="s">
        <v>26</v>
      </c>
      <c r="D43" s="112" t="s">
        <v>18</v>
      </c>
      <c r="E43" s="100" t="n">
        <v>8</v>
      </c>
      <c r="F43" s="101" t="n">
        <v>0</v>
      </c>
      <c r="G43" s="101" t="n">
        <v>0</v>
      </c>
      <c r="H43" s="102" t="n">
        <f aca="false">F43+G43</f>
        <v>0</v>
      </c>
      <c r="I43" s="101" t="n">
        <v>0</v>
      </c>
      <c r="J43" s="102" t="n">
        <f aca="false">H43+I43</f>
        <v>0</v>
      </c>
      <c r="K43" s="103" t="n">
        <v>0</v>
      </c>
      <c r="L43" s="103" t="n">
        <v>0</v>
      </c>
      <c r="M43" s="113" t="n">
        <f aca="false">K43+L43</f>
        <v>0</v>
      </c>
      <c r="N43" s="103" t="n">
        <v>0</v>
      </c>
    </row>
    <row r="44" customFormat="false" ht="12.75" hidden="false" customHeight="false" outlineLevel="0" collapsed="false">
      <c r="B44" s="105" t="s">
        <v>25</v>
      </c>
      <c r="C44" s="105"/>
      <c r="D44" s="112" t="s">
        <v>33</v>
      </c>
      <c r="E44" s="100" t="n">
        <v>7</v>
      </c>
      <c r="F44" s="101" t="n">
        <v>0</v>
      </c>
      <c r="G44" s="101" t="n">
        <v>0</v>
      </c>
      <c r="H44" s="102" t="n">
        <f aca="false">F44+G44</f>
        <v>0</v>
      </c>
      <c r="I44" s="101" t="n">
        <v>0</v>
      </c>
      <c r="J44" s="102" t="n">
        <f aca="false">H44+I44</f>
        <v>0</v>
      </c>
      <c r="K44" s="103" t="n">
        <v>0</v>
      </c>
      <c r="L44" s="103" t="n">
        <v>0</v>
      </c>
      <c r="M44" s="113" t="n">
        <f aca="false">K44+L44</f>
        <v>0</v>
      </c>
      <c r="N44" s="103" t="n">
        <v>0</v>
      </c>
    </row>
    <row r="45" customFormat="false" ht="12.75" hidden="false" customHeight="false" outlineLevel="0" collapsed="false">
      <c r="B45" s="105" t="s">
        <v>18</v>
      </c>
      <c r="C45" s="105"/>
      <c r="D45" s="112" t="s">
        <v>27</v>
      </c>
      <c r="E45" s="100" t="n">
        <v>6</v>
      </c>
      <c r="F45" s="101" t="n">
        <v>0</v>
      </c>
      <c r="G45" s="101" t="n">
        <v>0</v>
      </c>
      <c r="H45" s="102" t="n">
        <f aca="false">F45+G45</f>
        <v>0</v>
      </c>
      <c r="I45" s="101" t="n">
        <v>0</v>
      </c>
      <c r="J45" s="102" t="n">
        <f aca="false">H45+I45</f>
        <v>0</v>
      </c>
      <c r="K45" s="103" t="n">
        <v>0</v>
      </c>
      <c r="L45" s="103" t="n">
        <v>0</v>
      </c>
      <c r="M45" s="113" t="n">
        <f aca="false">K45+L45</f>
        <v>0</v>
      </c>
      <c r="N45" s="103" t="n">
        <v>0</v>
      </c>
    </row>
    <row r="46" customFormat="false" ht="12.75" hidden="false" customHeight="false" outlineLevel="0" collapsed="false">
      <c r="B46" s="105" t="s">
        <v>28</v>
      </c>
      <c r="C46" s="97"/>
      <c r="D46" s="112" t="s">
        <v>20</v>
      </c>
      <c r="E46" s="100" t="n">
        <v>5</v>
      </c>
      <c r="F46" s="101" t="n">
        <v>0</v>
      </c>
      <c r="G46" s="101" t="n">
        <v>0</v>
      </c>
      <c r="H46" s="102" t="n">
        <f aca="false">F46+G46</f>
        <v>0</v>
      </c>
      <c r="I46" s="101" t="n">
        <v>0</v>
      </c>
      <c r="J46" s="102" t="n">
        <f aca="false">H46+I46</f>
        <v>0</v>
      </c>
      <c r="K46" s="103" t="n">
        <v>0</v>
      </c>
      <c r="L46" s="103" t="n">
        <v>0</v>
      </c>
      <c r="M46" s="113" t="n">
        <f aca="false">K46+L46</f>
        <v>0</v>
      </c>
      <c r="N46" s="103" t="n">
        <v>0</v>
      </c>
    </row>
    <row r="47" customFormat="false" ht="12.75" hidden="false" customHeight="false" outlineLevel="0" collapsed="false">
      <c r="B47" s="105"/>
      <c r="C47" s="105"/>
      <c r="D47" s="112" t="s">
        <v>29</v>
      </c>
      <c r="E47" s="100" t="n">
        <v>4</v>
      </c>
      <c r="F47" s="101" t="n">
        <v>0</v>
      </c>
      <c r="G47" s="101" t="n">
        <v>0</v>
      </c>
      <c r="H47" s="102" t="n">
        <f aca="false">F47+G47</f>
        <v>0</v>
      </c>
      <c r="I47" s="101" t="n">
        <v>0</v>
      </c>
      <c r="J47" s="102" t="n">
        <f aca="false">H47+I47</f>
        <v>0</v>
      </c>
      <c r="K47" s="103" t="n">
        <v>0</v>
      </c>
      <c r="L47" s="103" t="n">
        <v>0</v>
      </c>
      <c r="M47" s="113" t="n">
        <f aca="false">K47+L47</f>
        <v>0</v>
      </c>
      <c r="N47" s="103" t="n">
        <v>0</v>
      </c>
    </row>
    <row r="48" customFormat="false" ht="12.75" hidden="false" customHeight="false" outlineLevel="0" collapsed="false">
      <c r="B48" s="105"/>
      <c r="C48" s="105" t="s">
        <v>18</v>
      </c>
      <c r="D48" s="112" t="s">
        <v>18</v>
      </c>
      <c r="E48" s="100" t="n">
        <v>3</v>
      </c>
      <c r="F48" s="101" t="n">
        <v>0</v>
      </c>
      <c r="G48" s="101" t="n">
        <v>0</v>
      </c>
      <c r="H48" s="102" t="n">
        <f aca="false">F48+G48</f>
        <v>0</v>
      </c>
      <c r="I48" s="101" t="n">
        <v>0</v>
      </c>
      <c r="J48" s="102" t="n">
        <f aca="false">H48+I48</f>
        <v>0</v>
      </c>
      <c r="K48" s="103" t="n">
        <v>0</v>
      </c>
      <c r="L48" s="103" t="n">
        <v>0</v>
      </c>
      <c r="M48" s="113" t="n">
        <f aca="false">K48+L48</f>
        <v>0</v>
      </c>
      <c r="N48" s="103" t="n">
        <v>0</v>
      </c>
    </row>
    <row r="49" customFormat="false" ht="12.75" hidden="false" customHeight="false" outlineLevel="0" collapsed="false">
      <c r="B49" s="105"/>
      <c r="C49" s="105"/>
      <c r="D49" s="112" t="s">
        <v>23</v>
      </c>
      <c r="E49" s="100" t="n">
        <v>2</v>
      </c>
      <c r="F49" s="101" t="n">
        <v>0</v>
      </c>
      <c r="G49" s="101" t="n">
        <v>0</v>
      </c>
      <c r="H49" s="102" t="n">
        <f aca="false">F49+G49</f>
        <v>0</v>
      </c>
      <c r="I49" s="101" t="n">
        <v>0</v>
      </c>
      <c r="J49" s="102" t="n">
        <f aca="false">H49+I49</f>
        <v>0</v>
      </c>
      <c r="K49" s="103" t="n">
        <v>0</v>
      </c>
      <c r="L49" s="103" t="n">
        <v>0</v>
      </c>
      <c r="M49" s="113" t="n">
        <f aca="false">K49+L49</f>
        <v>0</v>
      </c>
      <c r="N49" s="103" t="n">
        <v>0</v>
      </c>
    </row>
    <row r="50" customFormat="false" ht="12.75" hidden="false" customHeight="false" outlineLevel="0" collapsed="false">
      <c r="B50" s="109"/>
      <c r="C50" s="112"/>
      <c r="D50" s="109"/>
      <c r="E50" s="97" t="n">
        <v>1</v>
      </c>
      <c r="F50" s="101" t="n">
        <v>0</v>
      </c>
      <c r="G50" s="101" t="n">
        <v>0</v>
      </c>
      <c r="H50" s="117" t="n">
        <f aca="false">F50+G50</f>
        <v>0</v>
      </c>
      <c r="I50" s="101" t="n">
        <v>24</v>
      </c>
      <c r="J50" s="117" t="n">
        <f aca="false">H50+I50</f>
        <v>24</v>
      </c>
      <c r="K50" s="103" t="n">
        <v>0</v>
      </c>
      <c r="L50" s="103" t="n">
        <v>0</v>
      </c>
      <c r="M50" s="118" t="n">
        <f aca="false">K50+L50</f>
        <v>0</v>
      </c>
      <c r="N50" s="103" t="n">
        <v>0</v>
      </c>
    </row>
    <row r="51" customFormat="false" ht="15" hidden="false" customHeight="true" outlineLevel="0" collapsed="false">
      <c r="B51" s="100" t="s">
        <v>38</v>
      </c>
      <c r="C51" s="100"/>
      <c r="D51" s="100"/>
      <c r="E51" s="100"/>
      <c r="F51" s="102" t="n">
        <f aca="false">SUM(F38:F50)</f>
        <v>17</v>
      </c>
      <c r="G51" s="102" t="n">
        <f aca="false">SUM(G38:G50)</f>
        <v>0</v>
      </c>
      <c r="H51" s="102" t="n">
        <f aca="false">SUM(H38:H50)</f>
        <v>17</v>
      </c>
      <c r="I51" s="102" t="n">
        <f aca="false">SUM(I38:I50)</f>
        <v>24</v>
      </c>
      <c r="J51" s="102" t="n">
        <f aca="false">SUM(J38:J50)</f>
        <v>41</v>
      </c>
      <c r="K51" s="102" t="n">
        <f aca="false">SUM(K38:K50)</f>
        <v>1</v>
      </c>
      <c r="L51" s="102" t="n">
        <f aca="false">SUM(L38:L50)</f>
        <v>1</v>
      </c>
      <c r="M51" s="102" t="n">
        <f aca="false">SUM(M38:M50)</f>
        <v>2</v>
      </c>
      <c r="N51" s="102" t="n">
        <f aca="false">SUM(N38:N50)</f>
        <v>1</v>
      </c>
    </row>
    <row r="52" customFormat="false" ht="12.75" hidden="false" customHeight="true" outlineLevel="0" collapsed="false">
      <c r="B52" s="100" t="s">
        <v>39</v>
      </c>
      <c r="C52" s="100"/>
      <c r="D52" s="100"/>
      <c r="E52" s="100"/>
      <c r="F52" s="101" t="n">
        <v>0</v>
      </c>
      <c r="G52" s="101" t="n">
        <v>0</v>
      </c>
      <c r="H52" s="101" t="n">
        <v>0</v>
      </c>
      <c r="I52" s="101" t="n">
        <v>0</v>
      </c>
      <c r="J52" s="101" t="n">
        <v>0</v>
      </c>
      <c r="K52" s="101" t="n">
        <v>16</v>
      </c>
      <c r="L52" s="101" t="n">
        <v>5</v>
      </c>
      <c r="M52" s="101" t="n">
        <v>21</v>
      </c>
      <c r="N52" s="101" t="n">
        <v>5</v>
      </c>
    </row>
    <row r="53" customFormat="false" ht="15" hidden="false" customHeight="true" outlineLevel="0" collapsed="false">
      <c r="B53" s="119" t="s">
        <v>40</v>
      </c>
      <c r="C53" s="119"/>
      <c r="D53" s="119"/>
      <c r="E53" s="119"/>
      <c r="F53" s="120" t="n">
        <f aca="false">+F23+F37+F51+F52</f>
        <v>3007</v>
      </c>
      <c r="G53" s="120" t="n">
        <f aca="false">+G23+G37+G51+G52</f>
        <v>97</v>
      </c>
      <c r="H53" s="120" t="n">
        <f aca="false">+H23+H37+H51+H52</f>
        <v>3104</v>
      </c>
      <c r="I53" s="120" t="n">
        <f aca="false">+I23+I37+I51+I52</f>
        <v>434</v>
      </c>
      <c r="J53" s="120" t="n">
        <f aca="false">+J23+J37+J51+J52</f>
        <v>3538</v>
      </c>
      <c r="K53" s="120" t="n">
        <f aca="false">+K23+K37+K51+K52</f>
        <v>1540</v>
      </c>
      <c r="L53" s="120" t="n">
        <f aca="false">+L23+L37+L51+L52</f>
        <v>298</v>
      </c>
      <c r="M53" s="120" t="n">
        <f aca="false">+M23+M37+M51+M52</f>
        <v>1838</v>
      </c>
      <c r="N53" s="120" t="n">
        <f aca="false">+N23+N37+N51+N52</f>
        <v>340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5" activeCellId="0" sqref="B5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53" t="s">
        <v>0</v>
      </c>
      <c r="C1" s="54"/>
      <c r="D1" s="54"/>
      <c r="E1" s="54"/>
      <c r="F1" s="54"/>
      <c r="G1" s="55"/>
      <c r="H1" s="55"/>
      <c r="I1" s="56"/>
      <c r="J1" s="57"/>
      <c r="K1" s="57"/>
      <c r="L1" s="57"/>
      <c r="M1" s="57"/>
      <c r="N1" s="57"/>
    </row>
    <row r="2" customFormat="false" ht="15" hidden="false" customHeight="false" outlineLevel="0" collapsed="false">
      <c r="B2" s="58" t="s">
        <v>54</v>
      </c>
      <c r="C2" s="59"/>
      <c r="D2" s="59"/>
      <c r="E2" s="59"/>
      <c r="F2" s="95" t="s">
        <v>61</v>
      </c>
      <c r="G2" s="59"/>
      <c r="H2" s="60"/>
      <c r="I2" s="61"/>
      <c r="J2" s="57"/>
      <c r="K2" s="57"/>
      <c r="L2" s="57"/>
      <c r="M2" s="57"/>
      <c r="N2" s="57"/>
    </row>
    <row r="3" customFormat="false" ht="12.75" hidden="false" customHeight="false" outlineLevel="0" collapsed="false">
      <c r="B3" s="58" t="s">
        <v>42</v>
      </c>
      <c r="C3" s="62" t="s">
        <v>56</v>
      </c>
      <c r="D3" s="62"/>
      <c r="E3" s="62"/>
      <c r="F3" s="62"/>
      <c r="G3" s="62"/>
      <c r="H3" s="62"/>
      <c r="I3" s="62"/>
    </row>
    <row r="4" customFormat="false" ht="12.75" hidden="false" customHeight="false" outlineLevel="0" collapsed="false">
      <c r="B4" s="63" t="s">
        <v>44</v>
      </c>
      <c r="C4" s="64"/>
      <c r="D4" s="65" t="n">
        <v>44926</v>
      </c>
      <c r="E4" s="66"/>
      <c r="F4" s="66"/>
      <c r="G4" s="67"/>
      <c r="H4" s="67"/>
      <c r="I4" s="68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96" t="s">
        <v>6</v>
      </c>
      <c r="C7" s="96"/>
      <c r="D7" s="96"/>
      <c r="E7" s="96"/>
      <c r="F7" s="96" t="s">
        <v>7</v>
      </c>
      <c r="G7" s="96"/>
      <c r="H7" s="96"/>
      <c r="I7" s="96"/>
      <c r="J7" s="96"/>
      <c r="K7" s="96" t="s">
        <v>8</v>
      </c>
      <c r="L7" s="96"/>
      <c r="M7" s="96"/>
      <c r="N7" s="96"/>
    </row>
    <row r="8" customFormat="false" ht="15" hidden="false" customHeight="true" outlineLevel="0" collapsed="false">
      <c r="B8" s="96"/>
      <c r="C8" s="96"/>
      <c r="D8" s="96"/>
      <c r="E8" s="96"/>
      <c r="F8" s="96" t="s">
        <v>9</v>
      </c>
      <c r="G8" s="96"/>
      <c r="H8" s="96"/>
      <c r="I8" s="96" t="s">
        <v>10</v>
      </c>
      <c r="J8" s="96" t="s">
        <v>11</v>
      </c>
      <c r="K8" s="96" t="s">
        <v>12</v>
      </c>
      <c r="L8" s="96" t="s">
        <v>13</v>
      </c>
      <c r="M8" s="96" t="s">
        <v>11</v>
      </c>
      <c r="N8" s="96" t="s">
        <v>14</v>
      </c>
    </row>
    <row r="9" customFormat="false" ht="24" hidden="false" customHeight="false" outlineLevel="0" collapsed="false">
      <c r="B9" s="96"/>
      <c r="C9" s="96"/>
      <c r="D9" s="96"/>
      <c r="E9" s="96"/>
      <c r="F9" s="96" t="s">
        <v>15</v>
      </c>
      <c r="G9" s="96" t="s">
        <v>16</v>
      </c>
      <c r="H9" s="96" t="s">
        <v>17</v>
      </c>
      <c r="I9" s="96"/>
      <c r="J9" s="96"/>
      <c r="K9" s="96"/>
      <c r="L9" s="96"/>
      <c r="M9" s="96"/>
      <c r="N9" s="96"/>
    </row>
    <row r="10" customFormat="false" ht="12.75" hidden="false" customHeight="false" outlineLevel="0" collapsed="false">
      <c r="B10" s="97"/>
      <c r="C10" s="98"/>
      <c r="D10" s="99"/>
      <c r="E10" s="100" t="n">
        <v>13</v>
      </c>
      <c r="F10" s="101" t="n">
        <v>558</v>
      </c>
      <c r="G10" s="101"/>
      <c r="H10" s="102" t="n">
        <f aca="false">F10+G10</f>
        <v>558</v>
      </c>
      <c r="I10" s="101"/>
      <c r="J10" s="102" t="n">
        <f aca="false">H10+I10</f>
        <v>558</v>
      </c>
      <c r="K10" s="136" t="n">
        <v>332</v>
      </c>
      <c r="L10" s="136" t="n">
        <v>69</v>
      </c>
      <c r="M10" s="104" t="n">
        <f aca="false">K10+L10</f>
        <v>401</v>
      </c>
      <c r="N10" s="136" t="n">
        <v>83</v>
      </c>
    </row>
    <row r="11" customFormat="false" ht="12.75" hidden="false" customHeight="false" outlineLevel="0" collapsed="false">
      <c r="B11" s="105" t="s">
        <v>18</v>
      </c>
      <c r="C11" s="106" t="s">
        <v>19</v>
      </c>
      <c r="D11" s="99"/>
      <c r="E11" s="100" t="n">
        <v>12</v>
      </c>
      <c r="F11" s="101" t="n">
        <v>50</v>
      </c>
      <c r="G11" s="101"/>
      <c r="H11" s="102" t="n">
        <f aca="false">F11+G11</f>
        <v>50</v>
      </c>
      <c r="I11" s="101"/>
      <c r="J11" s="102" t="n">
        <f aca="false">H11+I11</f>
        <v>50</v>
      </c>
      <c r="K11" s="136" t="n">
        <v>6</v>
      </c>
      <c r="L11" s="136" t="n">
        <v>7</v>
      </c>
      <c r="M11" s="104" t="n">
        <f aca="false">K11+L11</f>
        <v>13</v>
      </c>
      <c r="N11" s="136" t="n">
        <v>8</v>
      </c>
    </row>
    <row r="12" customFormat="false" ht="12.75" hidden="false" customHeight="false" outlineLevel="0" collapsed="false">
      <c r="B12" s="105" t="s">
        <v>20</v>
      </c>
      <c r="C12" s="107"/>
      <c r="D12" s="108" t="s">
        <v>21</v>
      </c>
      <c r="E12" s="100" t="n">
        <v>11</v>
      </c>
      <c r="F12" s="101" t="n">
        <v>77</v>
      </c>
      <c r="G12" s="101"/>
      <c r="H12" s="102" t="n">
        <f aca="false">F12+G12</f>
        <v>77</v>
      </c>
      <c r="I12" s="101"/>
      <c r="J12" s="102" t="n">
        <f aca="false">H12+I12</f>
        <v>77</v>
      </c>
      <c r="K12" s="136" t="n">
        <v>1</v>
      </c>
      <c r="L12" s="136" t="n">
        <v>4</v>
      </c>
      <c r="M12" s="104" t="n">
        <f aca="false">K12+L12</f>
        <v>5</v>
      </c>
      <c r="N12" s="136" t="n">
        <v>4</v>
      </c>
    </row>
    <row r="13" customFormat="false" ht="12.75" hidden="false" customHeight="false" outlineLevel="0" collapsed="false">
      <c r="B13" s="105" t="s">
        <v>18</v>
      </c>
      <c r="C13" s="106"/>
      <c r="D13" s="108" t="s">
        <v>22</v>
      </c>
      <c r="E13" s="100" t="n">
        <v>10</v>
      </c>
      <c r="F13" s="101" t="n">
        <v>44</v>
      </c>
      <c r="G13" s="101"/>
      <c r="H13" s="102" t="n">
        <f aca="false">F13+G13</f>
        <v>44</v>
      </c>
      <c r="I13" s="101"/>
      <c r="J13" s="102" t="n">
        <f aca="false">H13+I13</f>
        <v>44</v>
      </c>
      <c r="K13" s="136" t="n">
        <v>1</v>
      </c>
      <c r="L13" s="136" t="n">
        <v>1</v>
      </c>
      <c r="M13" s="104" t="n">
        <f aca="false">K13+L13</f>
        <v>2</v>
      </c>
      <c r="N13" s="136" t="n">
        <v>1</v>
      </c>
    </row>
    <row r="14" customFormat="false" ht="12.75" hidden="false" customHeight="false" outlineLevel="0" collapsed="false">
      <c r="B14" s="105" t="s">
        <v>23</v>
      </c>
      <c r="C14" s="106"/>
      <c r="D14" s="108" t="s">
        <v>24</v>
      </c>
      <c r="E14" s="100" t="n">
        <v>9</v>
      </c>
      <c r="F14" s="101" t="n">
        <v>34</v>
      </c>
      <c r="G14" s="101"/>
      <c r="H14" s="102" t="n">
        <f aca="false">F14+G14</f>
        <v>34</v>
      </c>
      <c r="I14" s="101"/>
      <c r="J14" s="102" t="n">
        <f aca="false">H14+I14</f>
        <v>34</v>
      </c>
      <c r="K14" s="136"/>
      <c r="L14" s="136"/>
      <c r="M14" s="104" t="n">
        <f aca="false">K14+L14</f>
        <v>0</v>
      </c>
      <c r="N14" s="136"/>
    </row>
    <row r="15" customFormat="false" ht="12.75" hidden="false" customHeight="false" outlineLevel="0" collapsed="false">
      <c r="B15" s="105" t="s">
        <v>25</v>
      </c>
      <c r="C15" s="106" t="s">
        <v>26</v>
      </c>
      <c r="D15" s="108" t="s">
        <v>27</v>
      </c>
      <c r="E15" s="100" t="n">
        <v>8</v>
      </c>
      <c r="F15" s="101" t="n">
        <v>24</v>
      </c>
      <c r="G15" s="101"/>
      <c r="H15" s="102" t="n">
        <f aca="false">F15+G15</f>
        <v>24</v>
      </c>
      <c r="I15" s="101"/>
      <c r="J15" s="102" t="n">
        <f aca="false">H15+I15</f>
        <v>24</v>
      </c>
      <c r="K15" s="136"/>
      <c r="L15" s="136"/>
      <c r="M15" s="104" t="n">
        <f aca="false">K15+L15</f>
        <v>0</v>
      </c>
      <c r="N15" s="136"/>
    </row>
    <row r="16" customFormat="false" ht="12.75" hidden="false" customHeight="false" outlineLevel="0" collapsed="false">
      <c r="B16" s="105" t="s">
        <v>21</v>
      </c>
      <c r="C16" s="106"/>
      <c r="D16" s="108" t="s">
        <v>28</v>
      </c>
      <c r="E16" s="100" t="n">
        <v>7</v>
      </c>
      <c r="F16" s="101" t="n">
        <v>16</v>
      </c>
      <c r="G16" s="101"/>
      <c r="H16" s="102" t="n">
        <f aca="false">F16+G16</f>
        <v>16</v>
      </c>
      <c r="I16" s="101"/>
      <c r="J16" s="102" t="n">
        <f aca="false">H16+I16</f>
        <v>16</v>
      </c>
      <c r="K16" s="136"/>
      <c r="L16" s="136"/>
      <c r="M16" s="104" t="n">
        <f aca="false">K16+L16</f>
        <v>0</v>
      </c>
      <c r="N16" s="136"/>
    </row>
    <row r="17" customFormat="false" ht="12.75" hidden="false" customHeight="false" outlineLevel="0" collapsed="false">
      <c r="B17" s="105" t="s">
        <v>29</v>
      </c>
      <c r="C17" s="107"/>
      <c r="D17" s="108" t="s">
        <v>25</v>
      </c>
      <c r="E17" s="100" t="n">
        <v>6</v>
      </c>
      <c r="F17" s="101" t="n">
        <v>7</v>
      </c>
      <c r="G17" s="101"/>
      <c r="H17" s="102" t="n">
        <f aca="false">F17+G17</f>
        <v>7</v>
      </c>
      <c r="I17" s="101"/>
      <c r="J17" s="102" t="n">
        <f aca="false">H17+I17</f>
        <v>7</v>
      </c>
      <c r="K17" s="136" t="n">
        <v>2</v>
      </c>
      <c r="L17" s="136"/>
      <c r="M17" s="104" t="n">
        <f aca="false">K17+L17</f>
        <v>2</v>
      </c>
      <c r="N17" s="136"/>
    </row>
    <row r="18" customFormat="false" ht="12.75" hidden="false" customHeight="false" outlineLevel="0" collapsed="false">
      <c r="B18" s="105" t="s">
        <v>18</v>
      </c>
      <c r="C18" s="106"/>
      <c r="D18" s="108" t="s">
        <v>30</v>
      </c>
      <c r="E18" s="100" t="n">
        <v>5</v>
      </c>
      <c r="F18" s="101" t="n">
        <v>12</v>
      </c>
      <c r="G18" s="101"/>
      <c r="H18" s="102" t="n">
        <f aca="false">F18+G18</f>
        <v>12</v>
      </c>
      <c r="I18" s="101"/>
      <c r="J18" s="102" t="n">
        <f aca="false">H18+I18</f>
        <v>12</v>
      </c>
      <c r="K18" s="136" t="n">
        <v>0</v>
      </c>
      <c r="L18" s="136" t="n">
        <v>2</v>
      </c>
      <c r="M18" s="104" t="n">
        <f aca="false">K18+L18</f>
        <v>2</v>
      </c>
      <c r="N18" s="136" t="n">
        <v>3</v>
      </c>
    </row>
    <row r="19" customFormat="false" ht="12.75" hidden="false" customHeight="false" outlineLevel="0" collapsed="false">
      <c r="B19" s="105"/>
      <c r="C19" s="106"/>
      <c r="D19" s="108" t="s">
        <v>28</v>
      </c>
      <c r="E19" s="100" t="n">
        <v>4</v>
      </c>
      <c r="F19" s="101" t="n">
        <v>2</v>
      </c>
      <c r="G19" s="101"/>
      <c r="H19" s="102" t="n">
        <f aca="false">F19+G19</f>
        <v>2</v>
      </c>
      <c r="I19" s="101"/>
      <c r="J19" s="102" t="n">
        <f aca="false">H19+I19</f>
        <v>2</v>
      </c>
      <c r="K19" s="136" t="n">
        <v>1</v>
      </c>
      <c r="L19" s="136" t="n">
        <v>4</v>
      </c>
      <c r="M19" s="104" t="n">
        <f aca="false">K19+L19</f>
        <v>5</v>
      </c>
      <c r="N19" s="136" t="n">
        <v>5</v>
      </c>
    </row>
    <row r="20" customFormat="false" ht="12.75" hidden="false" customHeight="false" outlineLevel="0" collapsed="false">
      <c r="B20" s="105"/>
      <c r="C20" s="106" t="s">
        <v>18</v>
      </c>
      <c r="D20" s="99"/>
      <c r="E20" s="100" t="n">
        <v>3</v>
      </c>
      <c r="F20" s="101"/>
      <c r="G20" s="101"/>
      <c r="H20" s="102" t="n">
        <f aca="false">F20+G20</f>
        <v>0</v>
      </c>
      <c r="I20" s="101"/>
      <c r="J20" s="102" t="n">
        <f aca="false">H20+I20</f>
        <v>0</v>
      </c>
      <c r="K20" s="136"/>
      <c r="L20" s="136"/>
      <c r="M20" s="104" t="n">
        <f aca="false">K20+L20</f>
        <v>0</v>
      </c>
      <c r="N20" s="136"/>
    </row>
    <row r="21" customFormat="false" ht="12.75" hidden="false" customHeight="false" outlineLevel="0" collapsed="false">
      <c r="B21" s="105"/>
      <c r="C21" s="106"/>
      <c r="D21" s="99"/>
      <c r="E21" s="100" t="n">
        <v>2</v>
      </c>
      <c r="F21" s="101"/>
      <c r="G21" s="101"/>
      <c r="H21" s="102" t="n">
        <f aca="false">F21+G21</f>
        <v>0</v>
      </c>
      <c r="I21" s="101"/>
      <c r="J21" s="102" t="n">
        <f aca="false">H21+I21</f>
        <v>0</v>
      </c>
      <c r="K21" s="136"/>
      <c r="L21" s="136"/>
      <c r="M21" s="104" t="n">
        <f aca="false">K21+L21</f>
        <v>0</v>
      </c>
      <c r="N21" s="136"/>
    </row>
    <row r="22" customFormat="false" ht="12.75" hidden="false" customHeight="false" outlineLevel="0" collapsed="false">
      <c r="B22" s="109"/>
      <c r="C22" s="107"/>
      <c r="D22" s="99"/>
      <c r="E22" s="97" t="n">
        <v>1</v>
      </c>
      <c r="F22" s="101"/>
      <c r="G22" s="101"/>
      <c r="H22" s="102" t="n">
        <f aca="false">F22+G22</f>
        <v>0</v>
      </c>
      <c r="I22" s="101" t="n">
        <v>57</v>
      </c>
      <c r="J22" s="102" t="n">
        <f aca="false">H22+I22</f>
        <v>57</v>
      </c>
      <c r="K22" s="136"/>
      <c r="L22" s="136" t="n">
        <v>3</v>
      </c>
      <c r="M22" s="104" t="n">
        <f aca="false">K22+L22</f>
        <v>3</v>
      </c>
      <c r="N22" s="136" t="n">
        <v>4</v>
      </c>
    </row>
    <row r="23" customFormat="false" ht="15" hidden="false" customHeight="true" outlineLevel="0" collapsed="false">
      <c r="B23" s="100" t="s">
        <v>31</v>
      </c>
      <c r="C23" s="100"/>
      <c r="D23" s="100"/>
      <c r="E23" s="100"/>
      <c r="F23" s="102" t="n">
        <f aca="false">SUM(F10:F22)</f>
        <v>824</v>
      </c>
      <c r="G23" s="102" t="n">
        <f aca="false">SUM(G10:G22)</f>
        <v>0</v>
      </c>
      <c r="H23" s="110" t="n">
        <f aca="false">SUM(H10:H22)</f>
        <v>824</v>
      </c>
      <c r="I23" s="102" t="n">
        <f aca="false">SUM(I10:I22)</f>
        <v>57</v>
      </c>
      <c r="J23" s="110" t="n">
        <f aca="false">SUM(J10:J22)</f>
        <v>881</v>
      </c>
      <c r="K23" s="111" t="n">
        <f aca="false">SUM(K10:K22)</f>
        <v>343</v>
      </c>
      <c r="L23" s="111" t="n">
        <f aca="false">SUM(L10:L22)</f>
        <v>90</v>
      </c>
      <c r="M23" s="102" t="n">
        <f aca="false">SUM(M10:M22)</f>
        <v>433</v>
      </c>
      <c r="N23" s="102" t="n">
        <f aca="false">SUM(N10:N22)</f>
        <v>108</v>
      </c>
    </row>
    <row r="24" customFormat="false" ht="12.75" hidden="false" customHeight="false" outlineLevel="0" collapsed="false">
      <c r="B24" s="105"/>
      <c r="C24" s="105"/>
      <c r="D24" s="112"/>
      <c r="E24" s="109" t="n">
        <v>13</v>
      </c>
      <c r="F24" s="101" t="n">
        <v>933</v>
      </c>
      <c r="G24" s="101"/>
      <c r="H24" s="102" t="n">
        <f aca="false">F24+G24</f>
        <v>933</v>
      </c>
      <c r="I24" s="101"/>
      <c r="J24" s="102" t="n">
        <f aca="false">H24+I24</f>
        <v>933</v>
      </c>
      <c r="K24" s="136" t="n">
        <v>477</v>
      </c>
      <c r="L24" s="136" t="n">
        <v>92</v>
      </c>
      <c r="M24" s="113" t="n">
        <f aca="false">K24+L24</f>
        <v>569</v>
      </c>
      <c r="N24" s="103" t="n">
        <v>120</v>
      </c>
    </row>
    <row r="25" customFormat="false" ht="12.75" hidden="false" customHeight="false" outlineLevel="0" collapsed="false">
      <c r="B25" s="105"/>
      <c r="C25" s="105" t="s">
        <v>19</v>
      </c>
      <c r="D25" s="112"/>
      <c r="E25" s="100" t="n">
        <v>12</v>
      </c>
      <c r="F25" s="101" t="n">
        <v>32</v>
      </c>
      <c r="G25" s="101"/>
      <c r="H25" s="102" t="n">
        <f aca="false">F25+G25</f>
        <v>32</v>
      </c>
      <c r="I25" s="101"/>
      <c r="J25" s="102" t="n">
        <f aca="false">H25+I25</f>
        <v>32</v>
      </c>
      <c r="K25" s="136" t="n">
        <v>1</v>
      </c>
      <c r="L25" s="136" t="n">
        <v>1</v>
      </c>
      <c r="M25" s="113" t="n">
        <f aca="false">K25+L25</f>
        <v>2</v>
      </c>
      <c r="N25" s="103" t="n">
        <v>1</v>
      </c>
    </row>
    <row r="26" customFormat="false" ht="12.75" hidden="false" customHeight="false" outlineLevel="0" collapsed="false">
      <c r="B26" s="105" t="s">
        <v>29</v>
      </c>
      <c r="C26" s="109"/>
      <c r="D26" s="112"/>
      <c r="E26" s="100" t="n">
        <v>11</v>
      </c>
      <c r="F26" s="101" t="n">
        <v>37</v>
      </c>
      <c r="G26" s="101"/>
      <c r="H26" s="102" t="n">
        <f aca="false">F26+G26</f>
        <v>37</v>
      </c>
      <c r="I26" s="101"/>
      <c r="J26" s="102" t="n">
        <f aca="false">H26+I26</f>
        <v>37</v>
      </c>
      <c r="K26" s="136" t="n">
        <v>3</v>
      </c>
      <c r="L26" s="136"/>
      <c r="M26" s="113" t="n">
        <f aca="false">K26+L26</f>
        <v>3</v>
      </c>
      <c r="N26" s="103"/>
    </row>
    <row r="27" customFormat="false" ht="12.75" hidden="false" customHeight="false" outlineLevel="0" collapsed="false">
      <c r="B27" s="105" t="s">
        <v>32</v>
      </c>
      <c r="C27" s="105"/>
      <c r="D27" s="112" t="s">
        <v>33</v>
      </c>
      <c r="E27" s="100" t="n">
        <v>10</v>
      </c>
      <c r="F27" s="101" t="n">
        <v>38</v>
      </c>
      <c r="G27" s="101"/>
      <c r="H27" s="102" t="n">
        <f aca="false">F27+G27</f>
        <v>38</v>
      </c>
      <c r="I27" s="101"/>
      <c r="J27" s="102" t="n">
        <f aca="false">H27+I27</f>
        <v>38</v>
      </c>
      <c r="K27" s="136" t="n">
        <v>3</v>
      </c>
      <c r="L27" s="136" t="n">
        <v>2</v>
      </c>
      <c r="M27" s="113" t="n">
        <f aca="false">K27+L27</f>
        <v>5</v>
      </c>
      <c r="N27" s="103" t="n">
        <v>3</v>
      </c>
    </row>
    <row r="28" customFormat="false" ht="12.75" hidden="false" customHeight="false" outlineLevel="0" collapsed="false">
      <c r="B28" s="105" t="s">
        <v>19</v>
      </c>
      <c r="C28" s="105"/>
      <c r="D28" s="112" t="s">
        <v>32</v>
      </c>
      <c r="E28" s="100" t="n">
        <v>9</v>
      </c>
      <c r="F28" s="101" t="n">
        <v>31</v>
      </c>
      <c r="G28" s="101"/>
      <c r="H28" s="102" t="n">
        <f aca="false">F28+G28</f>
        <v>31</v>
      </c>
      <c r="I28" s="101"/>
      <c r="J28" s="102" t="n">
        <f aca="false">H28+I28</f>
        <v>31</v>
      </c>
      <c r="K28" s="136" t="n">
        <v>1</v>
      </c>
      <c r="L28" s="136"/>
      <c r="M28" s="113" t="n">
        <f aca="false">K28+L28</f>
        <v>1</v>
      </c>
      <c r="N28" s="103"/>
    </row>
    <row r="29" customFormat="false" ht="12.75" hidden="false" customHeight="false" outlineLevel="0" collapsed="false">
      <c r="B29" s="105" t="s">
        <v>20</v>
      </c>
      <c r="C29" s="105" t="s">
        <v>26</v>
      </c>
      <c r="D29" s="112" t="s">
        <v>34</v>
      </c>
      <c r="E29" s="100" t="n">
        <v>8</v>
      </c>
      <c r="F29" s="101" t="n">
        <v>47</v>
      </c>
      <c r="G29" s="101"/>
      <c r="H29" s="102" t="n">
        <f aca="false">F29+G29</f>
        <v>47</v>
      </c>
      <c r="I29" s="101"/>
      <c r="J29" s="102" t="n">
        <f aca="false">H29+I29</f>
        <v>47</v>
      </c>
      <c r="K29" s="136" t="n">
        <v>9</v>
      </c>
      <c r="L29" s="136" t="n">
        <v>5</v>
      </c>
      <c r="M29" s="113" t="n">
        <f aca="false">K29+L29</f>
        <v>14</v>
      </c>
      <c r="N29" s="103" t="n">
        <v>5</v>
      </c>
    </row>
    <row r="30" customFormat="false" ht="12.75" hidden="false" customHeight="false" outlineLevel="0" collapsed="false">
      <c r="B30" s="105" t="s">
        <v>25</v>
      </c>
      <c r="C30" s="105"/>
      <c r="D30" s="112" t="s">
        <v>25</v>
      </c>
      <c r="E30" s="100" t="n">
        <v>7</v>
      </c>
      <c r="F30" s="101" t="n">
        <v>33</v>
      </c>
      <c r="G30" s="101"/>
      <c r="H30" s="102" t="n">
        <f aca="false">F30+G30</f>
        <v>33</v>
      </c>
      <c r="I30" s="101"/>
      <c r="J30" s="102" t="n">
        <f aca="false">H30+I30</f>
        <v>33</v>
      </c>
      <c r="K30" s="136" t="n">
        <v>1</v>
      </c>
      <c r="L30" s="136"/>
      <c r="M30" s="113" t="n">
        <f aca="false">K30+L30</f>
        <v>1</v>
      </c>
      <c r="N30" s="103"/>
    </row>
    <row r="31" customFormat="false" ht="12.75" hidden="false" customHeight="false" outlineLevel="0" collapsed="false">
      <c r="B31" s="105" t="s">
        <v>19</v>
      </c>
      <c r="C31" s="105"/>
      <c r="D31" s="112" t="s">
        <v>30</v>
      </c>
      <c r="E31" s="100" t="n">
        <v>6</v>
      </c>
      <c r="F31" s="101" t="n">
        <v>25</v>
      </c>
      <c r="G31" s="101"/>
      <c r="H31" s="102" t="n">
        <f aca="false">F31+G31</f>
        <v>25</v>
      </c>
      <c r="I31" s="101"/>
      <c r="J31" s="102" t="n">
        <f aca="false">H31+I31</f>
        <v>25</v>
      </c>
      <c r="K31" s="136" t="n">
        <v>4</v>
      </c>
      <c r="L31" s="136"/>
      <c r="M31" s="113" t="n">
        <f aca="false">K31+L31</f>
        <v>4</v>
      </c>
      <c r="N31" s="103"/>
    </row>
    <row r="32" customFormat="false" ht="12.75" hidden="false" customHeight="false" outlineLevel="0" collapsed="false">
      <c r="B32" s="105" t="s">
        <v>30</v>
      </c>
      <c r="C32" s="97"/>
      <c r="D32" s="112"/>
      <c r="E32" s="100" t="n">
        <v>5</v>
      </c>
      <c r="F32" s="101" t="n">
        <v>30</v>
      </c>
      <c r="G32" s="101"/>
      <c r="H32" s="102" t="n">
        <f aca="false">F32+G32</f>
        <v>30</v>
      </c>
      <c r="I32" s="101"/>
      <c r="J32" s="102" t="n">
        <f aca="false">H32+I32</f>
        <v>30</v>
      </c>
      <c r="K32" s="136"/>
      <c r="L32" s="136"/>
      <c r="M32" s="113" t="n">
        <f aca="false">K32+L32</f>
        <v>0</v>
      </c>
      <c r="N32" s="103"/>
    </row>
    <row r="33" customFormat="false" ht="12.75" hidden="false" customHeight="false" outlineLevel="0" collapsed="false">
      <c r="B33" s="105"/>
      <c r="C33" s="105"/>
      <c r="D33" s="112"/>
      <c r="E33" s="100" t="n">
        <v>4</v>
      </c>
      <c r="F33" s="101" t="n">
        <v>1</v>
      </c>
      <c r="G33" s="101"/>
      <c r="H33" s="102" t="n">
        <f aca="false">F33+G33</f>
        <v>1</v>
      </c>
      <c r="I33" s="101"/>
      <c r="J33" s="102" t="n">
        <f aca="false">H33+I33</f>
        <v>1</v>
      </c>
      <c r="K33" s="136"/>
      <c r="L33" s="136" t="n">
        <v>2</v>
      </c>
      <c r="M33" s="113" t="n">
        <f aca="false">K33+L33</f>
        <v>2</v>
      </c>
      <c r="N33" s="103" t="n">
        <v>3</v>
      </c>
    </row>
    <row r="34" customFormat="false" ht="12.75" hidden="false" customHeight="false" outlineLevel="0" collapsed="false">
      <c r="B34" s="105"/>
      <c r="C34" s="105" t="s">
        <v>18</v>
      </c>
      <c r="D34" s="112"/>
      <c r="E34" s="100" t="n">
        <v>3</v>
      </c>
      <c r="F34" s="101"/>
      <c r="G34" s="101"/>
      <c r="H34" s="102" t="n">
        <f aca="false">F34+G34</f>
        <v>0</v>
      </c>
      <c r="I34" s="101"/>
      <c r="J34" s="102" t="n">
        <f aca="false">H34+I34</f>
        <v>0</v>
      </c>
      <c r="K34" s="136"/>
      <c r="L34" s="136"/>
      <c r="M34" s="113" t="n">
        <f aca="false">K34+L34</f>
        <v>0</v>
      </c>
      <c r="N34" s="103"/>
    </row>
    <row r="35" customFormat="false" ht="12.75" hidden="false" customHeight="false" outlineLevel="0" collapsed="false">
      <c r="B35" s="105"/>
      <c r="C35" s="105"/>
      <c r="D35" s="112"/>
      <c r="E35" s="100" t="n">
        <v>2</v>
      </c>
      <c r="F35" s="101"/>
      <c r="G35" s="101"/>
      <c r="H35" s="102" t="n">
        <f aca="false">F35+G35</f>
        <v>0</v>
      </c>
      <c r="I35" s="101"/>
      <c r="J35" s="102" t="n">
        <f aca="false">H35+I35</f>
        <v>0</v>
      </c>
      <c r="K35" s="136"/>
      <c r="L35" s="136"/>
      <c r="M35" s="113" t="n">
        <f aca="false">K35+L35</f>
        <v>0</v>
      </c>
      <c r="N35" s="103"/>
    </row>
    <row r="36" customFormat="false" ht="12.75" hidden="false" customHeight="false" outlineLevel="0" collapsed="false">
      <c r="B36" s="109"/>
      <c r="C36" s="109"/>
      <c r="D36" s="112"/>
      <c r="E36" s="97" t="n">
        <v>1</v>
      </c>
      <c r="F36" s="101"/>
      <c r="G36" s="101"/>
      <c r="H36" s="102" t="n">
        <f aca="false">F36+G36</f>
        <v>0</v>
      </c>
      <c r="I36" s="101" t="n">
        <v>174</v>
      </c>
      <c r="J36" s="102" t="n">
        <f aca="false">H36+I36</f>
        <v>174</v>
      </c>
      <c r="K36" s="136"/>
      <c r="L36" s="136"/>
      <c r="M36" s="113" t="n">
        <f aca="false">K36+L36</f>
        <v>0</v>
      </c>
      <c r="N36" s="103"/>
    </row>
    <row r="37" customFormat="false" ht="15" hidden="false" customHeight="true" outlineLevel="0" collapsed="false">
      <c r="B37" s="100" t="s">
        <v>35</v>
      </c>
      <c r="C37" s="100"/>
      <c r="D37" s="100"/>
      <c r="E37" s="100"/>
      <c r="F37" s="111" t="n">
        <f aca="false">SUM(F24:F36)</f>
        <v>1207</v>
      </c>
      <c r="G37" s="102" t="n">
        <f aca="false">SUM(G24:G36)</f>
        <v>0</v>
      </c>
      <c r="H37" s="114" t="n">
        <f aca="false">SUM(H24:H36)</f>
        <v>1207</v>
      </c>
      <c r="I37" s="115" t="n">
        <f aca="false">SUM(I24:I36)</f>
        <v>174</v>
      </c>
      <c r="J37" s="110" t="n">
        <f aca="false">SUM(J24:J36)</f>
        <v>1381</v>
      </c>
      <c r="K37" s="111" t="n">
        <f aca="false">SUM(K24:K36)</f>
        <v>499</v>
      </c>
      <c r="L37" s="102" t="n">
        <f aca="false">SUM(L24:L36)</f>
        <v>102</v>
      </c>
      <c r="M37" s="110" t="n">
        <f aca="false">SUM(M24:M36)</f>
        <v>601</v>
      </c>
      <c r="N37" s="111" t="n">
        <f aca="false">SUM(N24:N36)</f>
        <v>132</v>
      </c>
    </row>
    <row r="38" customFormat="false" ht="12.75" hidden="false" customHeight="false" outlineLevel="0" collapsed="false">
      <c r="B38" s="97"/>
      <c r="C38" s="97"/>
      <c r="D38" s="116"/>
      <c r="E38" s="100" t="n">
        <v>13</v>
      </c>
      <c r="F38" s="101" t="n">
        <v>9</v>
      </c>
      <c r="G38" s="101"/>
      <c r="H38" s="102" t="n">
        <f aca="false">F38+G38</f>
        <v>9</v>
      </c>
      <c r="I38" s="101"/>
      <c r="J38" s="102" t="n">
        <f aca="false">H38+I38</f>
        <v>9</v>
      </c>
      <c r="K38" s="103"/>
      <c r="L38" s="103" t="n">
        <v>13</v>
      </c>
      <c r="M38" s="113" t="n">
        <f aca="false">K38+L38</f>
        <v>13</v>
      </c>
      <c r="N38" s="103" t="n">
        <v>22</v>
      </c>
    </row>
    <row r="39" customFormat="false" ht="12.75" hidden="false" customHeight="false" outlineLevel="0" collapsed="false">
      <c r="B39" s="105" t="s">
        <v>18</v>
      </c>
      <c r="C39" s="105" t="s">
        <v>19</v>
      </c>
      <c r="D39" s="112" t="s">
        <v>36</v>
      </c>
      <c r="E39" s="100" t="n">
        <v>12</v>
      </c>
      <c r="F39" s="101"/>
      <c r="G39" s="101"/>
      <c r="H39" s="102" t="n">
        <f aca="false">F39+G39</f>
        <v>0</v>
      </c>
      <c r="I39" s="101"/>
      <c r="J39" s="102" t="n">
        <f aca="false">H39+I39</f>
        <v>0</v>
      </c>
      <c r="K39" s="103"/>
      <c r="L39" s="103"/>
      <c r="M39" s="113" t="n">
        <f aca="false">K39+L39</f>
        <v>0</v>
      </c>
      <c r="N39" s="103"/>
    </row>
    <row r="40" customFormat="false" ht="12.75" hidden="false" customHeight="false" outlineLevel="0" collapsed="false">
      <c r="B40" s="105" t="s">
        <v>22</v>
      </c>
      <c r="C40" s="105"/>
      <c r="D40" s="112" t="s">
        <v>22</v>
      </c>
      <c r="E40" s="100" t="n">
        <v>11</v>
      </c>
      <c r="F40" s="101"/>
      <c r="G40" s="101"/>
      <c r="H40" s="102" t="n">
        <f aca="false">F40+G40</f>
        <v>0</v>
      </c>
      <c r="I40" s="101"/>
      <c r="J40" s="102" t="n">
        <f aca="false">H40+I40</f>
        <v>0</v>
      </c>
      <c r="K40" s="103"/>
      <c r="L40" s="103" t="n">
        <v>1</v>
      </c>
      <c r="M40" s="113" t="n">
        <f aca="false">K40+L40</f>
        <v>1</v>
      </c>
      <c r="N40" s="103" t="n">
        <v>2</v>
      </c>
    </row>
    <row r="41" customFormat="false" ht="12.75" hidden="false" customHeight="false" outlineLevel="0" collapsed="false">
      <c r="B41" s="105" t="s">
        <v>37</v>
      </c>
      <c r="C41" s="97"/>
      <c r="D41" s="112" t="s">
        <v>20</v>
      </c>
      <c r="E41" s="100" t="n">
        <v>10</v>
      </c>
      <c r="F41" s="101"/>
      <c r="G41" s="101"/>
      <c r="H41" s="102" t="n">
        <f aca="false">F41+G41</f>
        <v>0</v>
      </c>
      <c r="I41" s="101"/>
      <c r="J41" s="102" t="n">
        <f aca="false">H41+I41</f>
        <v>0</v>
      </c>
      <c r="K41" s="103"/>
      <c r="L41" s="103" t="n">
        <v>2</v>
      </c>
      <c r="M41" s="113" t="n">
        <f aca="false">K41+L41</f>
        <v>2</v>
      </c>
      <c r="N41" s="103" t="n">
        <v>4</v>
      </c>
    </row>
    <row r="42" customFormat="false" ht="12.75" hidden="false" customHeight="false" outlineLevel="0" collapsed="false">
      <c r="B42" s="105" t="s">
        <v>25</v>
      </c>
      <c r="C42" s="105"/>
      <c r="D42" s="112" t="s">
        <v>34</v>
      </c>
      <c r="E42" s="100" t="n">
        <v>9</v>
      </c>
      <c r="F42" s="101"/>
      <c r="G42" s="101"/>
      <c r="H42" s="102" t="n">
        <f aca="false">F42+G42</f>
        <v>0</v>
      </c>
      <c r="I42" s="101"/>
      <c r="J42" s="102" t="n">
        <f aca="false">H42+I42</f>
        <v>0</v>
      </c>
      <c r="K42" s="103"/>
      <c r="L42" s="103"/>
      <c r="M42" s="113" t="n">
        <f aca="false">K42+L42</f>
        <v>0</v>
      </c>
      <c r="N42" s="103"/>
    </row>
    <row r="43" customFormat="false" ht="12.75" hidden="false" customHeight="false" outlineLevel="0" collapsed="false">
      <c r="B43" s="105" t="s">
        <v>23</v>
      </c>
      <c r="C43" s="105" t="s">
        <v>26</v>
      </c>
      <c r="D43" s="112" t="s">
        <v>18</v>
      </c>
      <c r="E43" s="100" t="n">
        <v>8</v>
      </c>
      <c r="F43" s="101"/>
      <c r="G43" s="101"/>
      <c r="H43" s="102" t="n">
        <f aca="false">F43+G43</f>
        <v>0</v>
      </c>
      <c r="I43" s="101"/>
      <c r="J43" s="102" t="n">
        <f aca="false">H43+I43</f>
        <v>0</v>
      </c>
      <c r="K43" s="103"/>
      <c r="L43" s="103"/>
      <c r="M43" s="113" t="n">
        <f aca="false">K43+L43</f>
        <v>0</v>
      </c>
      <c r="N43" s="103"/>
    </row>
    <row r="44" customFormat="false" ht="12.75" hidden="false" customHeight="false" outlineLevel="0" collapsed="false">
      <c r="B44" s="105" t="s">
        <v>25</v>
      </c>
      <c r="C44" s="105"/>
      <c r="D44" s="112" t="s">
        <v>33</v>
      </c>
      <c r="E44" s="100" t="n">
        <v>7</v>
      </c>
      <c r="F44" s="101"/>
      <c r="G44" s="101"/>
      <c r="H44" s="102" t="n">
        <f aca="false">F44+G44</f>
        <v>0</v>
      </c>
      <c r="I44" s="101"/>
      <c r="J44" s="102" t="n">
        <f aca="false">H44+I44</f>
        <v>0</v>
      </c>
      <c r="K44" s="103"/>
      <c r="L44" s="103"/>
      <c r="M44" s="113" t="n">
        <f aca="false">K44+L44</f>
        <v>0</v>
      </c>
      <c r="N44" s="103"/>
    </row>
    <row r="45" customFormat="false" ht="12.75" hidden="false" customHeight="false" outlineLevel="0" collapsed="false">
      <c r="B45" s="105" t="s">
        <v>18</v>
      </c>
      <c r="C45" s="105"/>
      <c r="D45" s="112" t="s">
        <v>27</v>
      </c>
      <c r="E45" s="100" t="n">
        <v>6</v>
      </c>
      <c r="F45" s="101"/>
      <c r="G45" s="101"/>
      <c r="H45" s="102" t="n">
        <f aca="false">F45+G45</f>
        <v>0</v>
      </c>
      <c r="I45" s="101"/>
      <c r="J45" s="102" t="n">
        <f aca="false">H45+I45</f>
        <v>0</v>
      </c>
      <c r="K45" s="103"/>
      <c r="L45" s="103" t="n">
        <v>1</v>
      </c>
      <c r="M45" s="113" t="n">
        <f aca="false">K45+L45</f>
        <v>1</v>
      </c>
      <c r="N45" s="103" t="n">
        <v>2</v>
      </c>
    </row>
    <row r="46" customFormat="false" ht="12.75" hidden="false" customHeight="false" outlineLevel="0" collapsed="false">
      <c r="B46" s="105" t="s">
        <v>28</v>
      </c>
      <c r="C46" s="97"/>
      <c r="D46" s="112" t="s">
        <v>20</v>
      </c>
      <c r="E46" s="100" t="n">
        <v>5</v>
      </c>
      <c r="F46" s="101"/>
      <c r="G46" s="101"/>
      <c r="H46" s="102" t="n">
        <f aca="false">F46+G46</f>
        <v>0</v>
      </c>
      <c r="I46" s="101"/>
      <c r="J46" s="102" t="n">
        <f aca="false">H46+I46</f>
        <v>0</v>
      </c>
      <c r="K46" s="103"/>
      <c r="L46" s="103"/>
      <c r="M46" s="113" t="n">
        <f aca="false">K46+L46</f>
        <v>0</v>
      </c>
      <c r="N46" s="103"/>
    </row>
    <row r="47" customFormat="false" ht="12.75" hidden="false" customHeight="false" outlineLevel="0" collapsed="false">
      <c r="B47" s="105"/>
      <c r="C47" s="105"/>
      <c r="D47" s="112" t="s">
        <v>29</v>
      </c>
      <c r="E47" s="100" t="n">
        <v>4</v>
      </c>
      <c r="F47" s="101"/>
      <c r="G47" s="101"/>
      <c r="H47" s="102" t="n">
        <f aca="false">F47+G47</f>
        <v>0</v>
      </c>
      <c r="I47" s="101"/>
      <c r="J47" s="102" t="n">
        <f aca="false">H47+I47</f>
        <v>0</v>
      </c>
      <c r="K47" s="103"/>
      <c r="L47" s="103"/>
      <c r="M47" s="113" t="n">
        <f aca="false">K47+L47</f>
        <v>0</v>
      </c>
      <c r="N47" s="103"/>
    </row>
    <row r="48" customFormat="false" ht="12.75" hidden="false" customHeight="false" outlineLevel="0" collapsed="false">
      <c r="B48" s="105"/>
      <c r="C48" s="105" t="s">
        <v>18</v>
      </c>
      <c r="D48" s="112" t="s">
        <v>18</v>
      </c>
      <c r="E48" s="100" t="n">
        <v>3</v>
      </c>
      <c r="F48" s="101"/>
      <c r="G48" s="101"/>
      <c r="H48" s="102" t="n">
        <f aca="false">F48+G48</f>
        <v>0</v>
      </c>
      <c r="I48" s="101"/>
      <c r="J48" s="102" t="n">
        <f aca="false">H48+I48</f>
        <v>0</v>
      </c>
      <c r="K48" s="103"/>
      <c r="L48" s="103"/>
      <c r="M48" s="113" t="n">
        <f aca="false">K48+L48</f>
        <v>0</v>
      </c>
      <c r="N48" s="103"/>
    </row>
    <row r="49" customFormat="false" ht="12.75" hidden="false" customHeight="false" outlineLevel="0" collapsed="false">
      <c r="B49" s="105"/>
      <c r="C49" s="105"/>
      <c r="D49" s="112" t="s">
        <v>23</v>
      </c>
      <c r="E49" s="100" t="n">
        <v>2</v>
      </c>
      <c r="F49" s="101"/>
      <c r="G49" s="101"/>
      <c r="H49" s="102" t="n">
        <f aca="false">F49+G49</f>
        <v>0</v>
      </c>
      <c r="I49" s="101"/>
      <c r="J49" s="102" t="n">
        <f aca="false">H49+I49</f>
        <v>0</v>
      </c>
      <c r="K49" s="103"/>
      <c r="L49" s="103"/>
      <c r="M49" s="113" t="n">
        <f aca="false">K49+L49</f>
        <v>0</v>
      </c>
      <c r="N49" s="103"/>
    </row>
    <row r="50" customFormat="false" ht="12.75" hidden="false" customHeight="false" outlineLevel="0" collapsed="false">
      <c r="B50" s="109"/>
      <c r="C50" s="112"/>
      <c r="D50" s="109"/>
      <c r="E50" s="97" t="n">
        <v>1</v>
      </c>
      <c r="F50" s="101"/>
      <c r="G50" s="101"/>
      <c r="H50" s="117" t="n">
        <f aca="false">F50+G50</f>
        <v>0</v>
      </c>
      <c r="I50" s="101" t="n">
        <v>11</v>
      </c>
      <c r="J50" s="117" t="n">
        <f aca="false">H50+I50</f>
        <v>11</v>
      </c>
      <c r="K50" s="103"/>
      <c r="L50" s="103"/>
      <c r="M50" s="118" t="n">
        <f aca="false">K50+L50</f>
        <v>0</v>
      </c>
      <c r="N50" s="103"/>
    </row>
    <row r="51" customFormat="false" ht="15" hidden="false" customHeight="true" outlineLevel="0" collapsed="false">
      <c r="B51" s="100" t="s">
        <v>38</v>
      </c>
      <c r="C51" s="100"/>
      <c r="D51" s="100"/>
      <c r="E51" s="100"/>
      <c r="F51" s="102" t="n">
        <f aca="false">SUM(F38:F50)</f>
        <v>9</v>
      </c>
      <c r="G51" s="102" t="n">
        <f aca="false">SUM(G38:G50)</f>
        <v>0</v>
      </c>
      <c r="H51" s="102" t="n">
        <f aca="false">SUM(H38:H50)</f>
        <v>9</v>
      </c>
      <c r="I51" s="102" t="n">
        <f aca="false">SUM(I38:I50)</f>
        <v>11</v>
      </c>
      <c r="J51" s="102" t="n">
        <f aca="false">SUM(J38:J50)</f>
        <v>20</v>
      </c>
      <c r="K51" s="102" t="n">
        <f aca="false">SUM(K38:K50)</f>
        <v>0</v>
      </c>
      <c r="L51" s="102" t="n">
        <f aca="false">SUM(L38:L50)</f>
        <v>17</v>
      </c>
      <c r="M51" s="102" t="n">
        <f aca="false">SUM(M38:M50)</f>
        <v>17</v>
      </c>
      <c r="N51" s="102" t="n">
        <f aca="false">SUM(N38:N50)</f>
        <v>30</v>
      </c>
    </row>
    <row r="52" customFormat="false" ht="12.75" hidden="false" customHeight="true" outlineLevel="0" collapsed="false">
      <c r="B52" s="100" t="s">
        <v>39</v>
      </c>
      <c r="C52" s="100"/>
      <c r="D52" s="100"/>
      <c r="E52" s="100"/>
      <c r="F52" s="101"/>
      <c r="G52" s="101"/>
      <c r="H52" s="101"/>
      <c r="I52" s="101"/>
      <c r="J52" s="101"/>
      <c r="K52" s="101" t="n">
        <v>8</v>
      </c>
      <c r="L52" s="101" t="n">
        <v>14</v>
      </c>
      <c r="M52" s="101"/>
      <c r="N52" s="101" t="n">
        <v>15</v>
      </c>
    </row>
    <row r="53" customFormat="false" ht="15" hidden="false" customHeight="true" outlineLevel="0" collapsed="false">
      <c r="B53" s="119" t="s">
        <v>40</v>
      </c>
      <c r="C53" s="119"/>
      <c r="D53" s="119"/>
      <c r="E53" s="119"/>
      <c r="F53" s="120" t="n">
        <f aca="false">+F23+F37+F51+F52</f>
        <v>2040</v>
      </c>
      <c r="G53" s="120" t="n">
        <f aca="false">+G23+G37+G51+G52</f>
        <v>0</v>
      </c>
      <c r="H53" s="120" t="n">
        <f aca="false">+H23+H37+H51+H52</f>
        <v>2040</v>
      </c>
      <c r="I53" s="120" t="n">
        <f aca="false">+I23+I37+I51+I52</f>
        <v>242</v>
      </c>
      <c r="J53" s="120" t="n">
        <f aca="false">+J23+J37+J51+J52</f>
        <v>2282</v>
      </c>
      <c r="K53" s="120" t="n">
        <f aca="false">+K23+K37+K51+K52</f>
        <v>850</v>
      </c>
      <c r="L53" s="120" t="n">
        <f aca="false">+L23+L37+L51+L52</f>
        <v>223</v>
      </c>
      <c r="M53" s="120" t="n">
        <f aca="false">+M23+M37+M51+M52</f>
        <v>1051</v>
      </c>
      <c r="N53" s="120" t="n">
        <f aca="false">+N23+N37+N51+N52</f>
        <v>285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53" t="s">
        <v>0</v>
      </c>
      <c r="C1" s="54"/>
      <c r="D1" s="54"/>
      <c r="E1" s="54"/>
      <c r="F1" s="54"/>
      <c r="G1" s="55"/>
      <c r="H1" s="55"/>
      <c r="I1" s="56"/>
      <c r="J1" s="57"/>
      <c r="K1" s="57"/>
      <c r="L1" s="57"/>
      <c r="M1" s="57"/>
      <c r="N1" s="57"/>
    </row>
    <row r="2" customFormat="false" ht="15" hidden="false" customHeight="false" outlineLevel="0" collapsed="false">
      <c r="B2" s="58" t="s">
        <v>54</v>
      </c>
      <c r="C2" s="59"/>
      <c r="D2" s="59"/>
      <c r="E2" s="59"/>
      <c r="F2" s="95" t="s">
        <v>62</v>
      </c>
      <c r="G2" s="59"/>
      <c r="H2" s="60"/>
      <c r="I2" s="61"/>
      <c r="J2" s="57"/>
      <c r="K2" s="57"/>
      <c r="L2" s="57"/>
      <c r="M2" s="57"/>
      <c r="N2" s="57"/>
    </row>
    <row r="3" customFormat="false" ht="12.75" hidden="false" customHeight="false" outlineLevel="0" collapsed="false">
      <c r="B3" s="58" t="s">
        <v>42</v>
      </c>
      <c r="C3" s="130" t="s">
        <v>56</v>
      </c>
      <c r="D3" s="130"/>
      <c r="E3" s="130"/>
      <c r="F3" s="130"/>
      <c r="G3" s="130"/>
      <c r="H3" s="130"/>
      <c r="I3" s="130"/>
    </row>
    <row r="4" customFormat="false" ht="12.75" hidden="false" customHeight="false" outlineLevel="0" collapsed="false">
      <c r="B4" s="63" t="s">
        <v>44</v>
      </c>
      <c r="C4" s="64"/>
      <c r="D4" s="65" t="n">
        <v>44926</v>
      </c>
      <c r="E4" s="66"/>
      <c r="F4" s="66"/>
      <c r="G4" s="67"/>
      <c r="H4" s="67"/>
      <c r="I4" s="68"/>
    </row>
    <row r="5" customFormat="false" ht="12.75" hidden="false" customHeight="false" outlineLevel="0" collapsed="false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customFormat="false" ht="12.75" hidden="false" customHeight="false" outlineLevel="0" collapsed="false"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customFormat="false" ht="15" hidden="false" customHeight="true" outlineLevel="0" collapsed="false">
      <c r="B7" s="96" t="s">
        <v>6</v>
      </c>
      <c r="C7" s="96"/>
      <c r="D7" s="96"/>
      <c r="E7" s="96"/>
      <c r="F7" s="96" t="s">
        <v>7</v>
      </c>
      <c r="G7" s="96"/>
      <c r="H7" s="96"/>
      <c r="I7" s="96"/>
      <c r="J7" s="96"/>
      <c r="K7" s="96" t="s">
        <v>8</v>
      </c>
      <c r="L7" s="96"/>
      <c r="M7" s="96"/>
      <c r="N7" s="96"/>
    </row>
    <row r="8" customFormat="false" ht="15" hidden="false" customHeight="true" outlineLevel="0" collapsed="false">
      <c r="B8" s="96"/>
      <c r="C8" s="96"/>
      <c r="D8" s="96"/>
      <c r="E8" s="96"/>
      <c r="F8" s="96" t="s">
        <v>9</v>
      </c>
      <c r="G8" s="96"/>
      <c r="H8" s="96"/>
      <c r="I8" s="96" t="s">
        <v>10</v>
      </c>
      <c r="J8" s="96" t="s">
        <v>11</v>
      </c>
      <c r="K8" s="96" t="s">
        <v>12</v>
      </c>
      <c r="L8" s="96" t="s">
        <v>13</v>
      </c>
      <c r="M8" s="96" t="s">
        <v>11</v>
      </c>
      <c r="N8" s="96" t="s">
        <v>14</v>
      </c>
    </row>
    <row r="9" customFormat="false" ht="24" hidden="false" customHeight="false" outlineLevel="0" collapsed="false">
      <c r="B9" s="96"/>
      <c r="C9" s="96"/>
      <c r="D9" s="96"/>
      <c r="E9" s="96"/>
      <c r="F9" s="96" t="s">
        <v>15</v>
      </c>
      <c r="G9" s="96" t="s">
        <v>16</v>
      </c>
      <c r="H9" s="96" t="s">
        <v>17</v>
      </c>
      <c r="I9" s="96"/>
      <c r="J9" s="96"/>
      <c r="K9" s="96"/>
      <c r="L9" s="96"/>
      <c r="M9" s="96"/>
      <c r="N9" s="96"/>
    </row>
    <row r="10" customFormat="false" ht="12.75" hidden="false" customHeight="false" outlineLevel="0" collapsed="false">
      <c r="B10" s="97"/>
      <c r="C10" s="98"/>
      <c r="D10" s="99"/>
      <c r="E10" s="100" t="n">
        <v>13</v>
      </c>
      <c r="F10" s="101" t="n">
        <v>310</v>
      </c>
      <c r="G10" s="101"/>
      <c r="H10" s="102" t="n">
        <f aca="false">F10+G10</f>
        <v>310</v>
      </c>
      <c r="I10" s="101"/>
      <c r="J10" s="102" t="n">
        <f aca="false">H10+I10</f>
        <v>310</v>
      </c>
      <c r="K10" s="141"/>
      <c r="L10" s="141"/>
      <c r="M10" s="104" t="n">
        <f aca="false">K10+L10</f>
        <v>0</v>
      </c>
      <c r="N10" s="142"/>
    </row>
    <row r="11" customFormat="false" ht="12.75" hidden="false" customHeight="false" outlineLevel="0" collapsed="false">
      <c r="B11" s="105" t="s">
        <v>18</v>
      </c>
      <c r="C11" s="106" t="s">
        <v>19</v>
      </c>
      <c r="D11" s="99"/>
      <c r="E11" s="100" t="n">
        <v>12</v>
      </c>
      <c r="F11" s="101" t="n">
        <v>23</v>
      </c>
      <c r="G11" s="101"/>
      <c r="H11" s="102" t="n">
        <f aca="false">F11+G11</f>
        <v>23</v>
      </c>
      <c r="I11" s="101"/>
      <c r="J11" s="102" t="n">
        <f aca="false">H11+I11</f>
        <v>23</v>
      </c>
      <c r="K11" s="141"/>
      <c r="L11" s="141"/>
      <c r="M11" s="104" t="n">
        <f aca="false">K11+L11</f>
        <v>0</v>
      </c>
      <c r="N11" s="142"/>
    </row>
    <row r="12" customFormat="false" ht="12.75" hidden="false" customHeight="false" outlineLevel="0" collapsed="false">
      <c r="B12" s="105" t="s">
        <v>20</v>
      </c>
      <c r="C12" s="107"/>
      <c r="D12" s="108" t="s">
        <v>21</v>
      </c>
      <c r="E12" s="100" t="n">
        <v>11</v>
      </c>
      <c r="F12" s="101" t="n">
        <v>88</v>
      </c>
      <c r="G12" s="101"/>
      <c r="H12" s="102" t="n">
        <f aca="false">F12+G12</f>
        <v>88</v>
      </c>
      <c r="I12" s="101"/>
      <c r="J12" s="102" t="n">
        <f aca="false">H12+I12</f>
        <v>88</v>
      </c>
      <c r="K12" s="141"/>
      <c r="L12" s="141"/>
      <c r="M12" s="104" t="n">
        <f aca="false">K12+L12</f>
        <v>0</v>
      </c>
      <c r="N12" s="142"/>
    </row>
    <row r="13" customFormat="false" ht="12.75" hidden="false" customHeight="false" outlineLevel="0" collapsed="false">
      <c r="B13" s="105" t="s">
        <v>18</v>
      </c>
      <c r="C13" s="106"/>
      <c r="D13" s="108" t="s">
        <v>22</v>
      </c>
      <c r="E13" s="100" t="n">
        <v>10</v>
      </c>
      <c r="F13" s="101" t="n">
        <v>37</v>
      </c>
      <c r="G13" s="101"/>
      <c r="H13" s="102" t="n">
        <f aca="false">F13+G13</f>
        <v>37</v>
      </c>
      <c r="I13" s="101"/>
      <c r="J13" s="102" t="n">
        <f aca="false">H13+I13</f>
        <v>37</v>
      </c>
      <c r="K13" s="141"/>
      <c r="L13" s="141"/>
      <c r="M13" s="104" t="n">
        <f aca="false">K13+L13</f>
        <v>0</v>
      </c>
      <c r="N13" s="142"/>
    </row>
    <row r="14" customFormat="false" ht="12.75" hidden="false" customHeight="false" outlineLevel="0" collapsed="false">
      <c r="B14" s="105" t="s">
        <v>23</v>
      </c>
      <c r="C14" s="106"/>
      <c r="D14" s="108" t="s">
        <v>24</v>
      </c>
      <c r="E14" s="100" t="n">
        <v>9</v>
      </c>
      <c r="F14" s="101" t="n">
        <v>24</v>
      </c>
      <c r="G14" s="101"/>
      <c r="H14" s="102" t="n">
        <f aca="false">F14+G14</f>
        <v>24</v>
      </c>
      <c r="I14" s="101"/>
      <c r="J14" s="102" t="n">
        <f aca="false">H14+I14</f>
        <v>24</v>
      </c>
      <c r="K14" s="141"/>
      <c r="L14" s="141"/>
      <c r="M14" s="104" t="n">
        <f aca="false">K14+L14</f>
        <v>0</v>
      </c>
      <c r="N14" s="142"/>
    </row>
    <row r="15" customFormat="false" ht="12.75" hidden="false" customHeight="false" outlineLevel="0" collapsed="false">
      <c r="B15" s="105" t="s">
        <v>25</v>
      </c>
      <c r="C15" s="106" t="s">
        <v>26</v>
      </c>
      <c r="D15" s="108" t="s">
        <v>27</v>
      </c>
      <c r="E15" s="100" t="n">
        <v>8</v>
      </c>
      <c r="F15" s="101" t="n">
        <v>16</v>
      </c>
      <c r="G15" s="101"/>
      <c r="H15" s="102" t="n">
        <f aca="false">F15+G15</f>
        <v>16</v>
      </c>
      <c r="I15" s="101"/>
      <c r="J15" s="102" t="n">
        <f aca="false">H15+I15</f>
        <v>16</v>
      </c>
      <c r="K15" s="141"/>
      <c r="L15" s="141"/>
      <c r="M15" s="104" t="n">
        <f aca="false">K15+L15</f>
        <v>0</v>
      </c>
      <c r="N15" s="142"/>
    </row>
    <row r="16" customFormat="false" ht="12.75" hidden="false" customHeight="false" outlineLevel="0" collapsed="false">
      <c r="B16" s="105" t="s">
        <v>21</v>
      </c>
      <c r="C16" s="106"/>
      <c r="D16" s="108" t="s">
        <v>28</v>
      </c>
      <c r="E16" s="100" t="n">
        <v>7</v>
      </c>
      <c r="F16" s="101" t="n">
        <v>19</v>
      </c>
      <c r="G16" s="101"/>
      <c r="H16" s="102" t="n">
        <f aca="false">F16+G16</f>
        <v>19</v>
      </c>
      <c r="I16" s="101"/>
      <c r="J16" s="102" t="n">
        <f aca="false">H16+I16</f>
        <v>19</v>
      </c>
      <c r="K16" s="141"/>
      <c r="L16" s="141"/>
      <c r="M16" s="104" t="n">
        <f aca="false">K16+L16</f>
        <v>0</v>
      </c>
      <c r="N16" s="142"/>
    </row>
    <row r="17" customFormat="false" ht="12.75" hidden="false" customHeight="false" outlineLevel="0" collapsed="false">
      <c r="B17" s="105" t="s">
        <v>29</v>
      </c>
      <c r="C17" s="107"/>
      <c r="D17" s="108" t="s">
        <v>25</v>
      </c>
      <c r="E17" s="100" t="n">
        <v>6</v>
      </c>
      <c r="F17" s="101" t="n">
        <v>1</v>
      </c>
      <c r="G17" s="101"/>
      <c r="H17" s="102" t="n">
        <f aca="false">F17+G17</f>
        <v>1</v>
      </c>
      <c r="I17" s="101"/>
      <c r="J17" s="102" t="n">
        <f aca="false">H17+I17</f>
        <v>1</v>
      </c>
      <c r="K17" s="141"/>
      <c r="L17" s="141"/>
      <c r="M17" s="104" t="n">
        <f aca="false">K17+L17</f>
        <v>0</v>
      </c>
      <c r="N17" s="142"/>
    </row>
    <row r="18" customFormat="false" ht="12.75" hidden="false" customHeight="false" outlineLevel="0" collapsed="false">
      <c r="B18" s="105" t="s">
        <v>18</v>
      </c>
      <c r="C18" s="106"/>
      <c r="D18" s="108" t="s">
        <v>30</v>
      </c>
      <c r="E18" s="100" t="n">
        <v>5</v>
      </c>
      <c r="F18" s="101" t="n">
        <v>3</v>
      </c>
      <c r="G18" s="101"/>
      <c r="H18" s="102" t="n">
        <f aca="false">F18+G18</f>
        <v>3</v>
      </c>
      <c r="I18" s="101"/>
      <c r="J18" s="102" t="n">
        <f aca="false">H18+I18</f>
        <v>3</v>
      </c>
      <c r="K18" s="141"/>
      <c r="L18" s="141"/>
      <c r="M18" s="104" t="n">
        <f aca="false">K18+L18</f>
        <v>0</v>
      </c>
      <c r="N18" s="142"/>
    </row>
    <row r="19" customFormat="false" ht="12.75" hidden="false" customHeight="false" outlineLevel="0" collapsed="false">
      <c r="B19" s="105"/>
      <c r="C19" s="106"/>
      <c r="D19" s="108" t="s">
        <v>28</v>
      </c>
      <c r="E19" s="100" t="n">
        <v>4</v>
      </c>
      <c r="F19" s="101" t="n">
        <v>7</v>
      </c>
      <c r="G19" s="101"/>
      <c r="H19" s="102" t="n">
        <f aca="false">F19+G19</f>
        <v>7</v>
      </c>
      <c r="I19" s="101"/>
      <c r="J19" s="102" t="n">
        <f aca="false">H19+I19</f>
        <v>7</v>
      </c>
      <c r="K19" s="141"/>
      <c r="L19" s="141"/>
      <c r="M19" s="104" t="n">
        <f aca="false">K19+L19</f>
        <v>0</v>
      </c>
      <c r="N19" s="142"/>
    </row>
    <row r="20" customFormat="false" ht="12.75" hidden="false" customHeight="false" outlineLevel="0" collapsed="false">
      <c r="B20" s="105"/>
      <c r="C20" s="106" t="s">
        <v>18</v>
      </c>
      <c r="D20" s="99"/>
      <c r="E20" s="100" t="n">
        <v>3</v>
      </c>
      <c r="F20" s="101"/>
      <c r="G20" s="101"/>
      <c r="H20" s="102" t="n">
        <f aca="false">F20+G20</f>
        <v>0</v>
      </c>
      <c r="I20" s="101"/>
      <c r="J20" s="102" t="n">
        <f aca="false">H20+I20</f>
        <v>0</v>
      </c>
      <c r="K20" s="141"/>
      <c r="L20" s="141"/>
      <c r="M20" s="104" t="n">
        <f aca="false">K20+L20</f>
        <v>0</v>
      </c>
      <c r="N20" s="103"/>
    </row>
    <row r="21" customFormat="false" ht="12.75" hidden="false" customHeight="false" outlineLevel="0" collapsed="false">
      <c r="B21" s="105"/>
      <c r="C21" s="106"/>
      <c r="D21" s="99"/>
      <c r="E21" s="100" t="n">
        <v>2</v>
      </c>
      <c r="F21" s="101"/>
      <c r="G21" s="101" t="n">
        <v>18</v>
      </c>
      <c r="H21" s="102" t="n">
        <f aca="false">F21+G21</f>
        <v>18</v>
      </c>
      <c r="I21" s="101"/>
      <c r="J21" s="102" t="n">
        <f aca="false">H21+I21</f>
        <v>18</v>
      </c>
      <c r="K21" s="141"/>
      <c r="L21" s="141"/>
      <c r="M21" s="104" t="n">
        <f aca="false">K21+L21</f>
        <v>0</v>
      </c>
      <c r="N21" s="103"/>
    </row>
    <row r="22" customFormat="false" ht="12.75" hidden="false" customHeight="false" outlineLevel="0" collapsed="false">
      <c r="B22" s="109"/>
      <c r="C22" s="107"/>
      <c r="D22" s="99"/>
      <c r="E22" s="97" t="n">
        <v>1</v>
      </c>
      <c r="F22" s="101"/>
      <c r="G22" s="101" t="n">
        <v>17</v>
      </c>
      <c r="H22" s="102" t="n">
        <f aca="false">F22+G22</f>
        <v>17</v>
      </c>
      <c r="I22" s="101" t="n">
        <v>15</v>
      </c>
      <c r="J22" s="102" t="n">
        <f aca="false">H22+I22</f>
        <v>32</v>
      </c>
      <c r="K22" s="141"/>
      <c r="L22" s="141"/>
      <c r="M22" s="104" t="n">
        <f aca="false">K22+L22</f>
        <v>0</v>
      </c>
      <c r="N22" s="103"/>
    </row>
    <row r="23" customFormat="false" ht="15" hidden="false" customHeight="true" outlineLevel="0" collapsed="false">
      <c r="B23" s="100" t="s">
        <v>31</v>
      </c>
      <c r="C23" s="100"/>
      <c r="D23" s="100"/>
      <c r="E23" s="100"/>
      <c r="F23" s="102" t="n">
        <f aca="false">SUM(F10:F22)</f>
        <v>528</v>
      </c>
      <c r="G23" s="102" t="n">
        <f aca="false">SUM(G10:G22)</f>
        <v>35</v>
      </c>
      <c r="H23" s="110" t="n">
        <f aca="false">SUM(H10:H22)</f>
        <v>563</v>
      </c>
      <c r="I23" s="102" t="n">
        <f aca="false">SUM(I10:I22)</f>
        <v>15</v>
      </c>
      <c r="J23" s="110" t="n">
        <f aca="false">SUM(J10:J22)</f>
        <v>578</v>
      </c>
      <c r="K23" s="111" t="n">
        <f aca="false">SUM(K10:K22)</f>
        <v>0</v>
      </c>
      <c r="L23" s="111" t="n">
        <f aca="false">SUM(L10:L22)</f>
        <v>0</v>
      </c>
      <c r="M23" s="102" t="n">
        <f aca="false">SUM(M10:M22)</f>
        <v>0</v>
      </c>
      <c r="N23" s="102" t="n">
        <f aca="false">SUM(N10:N22)</f>
        <v>0</v>
      </c>
    </row>
    <row r="24" customFormat="false" ht="12.75" hidden="false" customHeight="false" outlineLevel="0" collapsed="false">
      <c r="B24" s="105"/>
      <c r="C24" s="105"/>
      <c r="D24" s="112"/>
      <c r="E24" s="109" t="n">
        <v>13</v>
      </c>
      <c r="F24" s="101" t="n">
        <v>776</v>
      </c>
      <c r="G24" s="101"/>
      <c r="H24" s="102" t="n">
        <f aca="false">F24+G24</f>
        <v>776</v>
      </c>
      <c r="I24" s="101"/>
      <c r="J24" s="102" t="n">
        <f aca="false">H24+I24</f>
        <v>776</v>
      </c>
      <c r="K24" s="142"/>
      <c r="L24" s="142"/>
      <c r="M24" s="113" t="n">
        <f aca="false">K24+L24</f>
        <v>0</v>
      </c>
      <c r="N24" s="142"/>
    </row>
    <row r="25" customFormat="false" ht="12.75" hidden="false" customHeight="false" outlineLevel="0" collapsed="false">
      <c r="B25" s="105"/>
      <c r="C25" s="105" t="s">
        <v>19</v>
      </c>
      <c r="D25" s="112"/>
      <c r="E25" s="100" t="n">
        <v>12</v>
      </c>
      <c r="F25" s="101" t="n">
        <v>20</v>
      </c>
      <c r="G25" s="101"/>
      <c r="H25" s="102" t="n">
        <f aca="false">F25+G25</f>
        <v>20</v>
      </c>
      <c r="I25" s="101"/>
      <c r="J25" s="102" t="n">
        <f aca="false">H25+I25</f>
        <v>20</v>
      </c>
      <c r="K25" s="142"/>
      <c r="L25" s="142"/>
      <c r="M25" s="113" t="n">
        <f aca="false">K25+L25</f>
        <v>0</v>
      </c>
      <c r="N25" s="142"/>
    </row>
    <row r="26" customFormat="false" ht="12.75" hidden="false" customHeight="false" outlineLevel="0" collapsed="false">
      <c r="B26" s="105" t="s">
        <v>29</v>
      </c>
      <c r="C26" s="109"/>
      <c r="D26" s="112"/>
      <c r="E26" s="100" t="n">
        <v>11</v>
      </c>
      <c r="F26" s="101" t="n">
        <v>35</v>
      </c>
      <c r="G26" s="101"/>
      <c r="H26" s="102" t="n">
        <f aca="false">F26+G26</f>
        <v>35</v>
      </c>
      <c r="I26" s="101"/>
      <c r="J26" s="102" t="n">
        <f aca="false">H26+I26</f>
        <v>35</v>
      </c>
      <c r="K26" s="142"/>
      <c r="L26" s="142"/>
      <c r="M26" s="113" t="n">
        <f aca="false">K26+L26</f>
        <v>0</v>
      </c>
      <c r="N26" s="142"/>
    </row>
    <row r="27" customFormat="false" ht="12.75" hidden="false" customHeight="false" outlineLevel="0" collapsed="false">
      <c r="B27" s="105" t="s">
        <v>32</v>
      </c>
      <c r="C27" s="105"/>
      <c r="D27" s="112" t="s">
        <v>33</v>
      </c>
      <c r="E27" s="100" t="n">
        <v>10</v>
      </c>
      <c r="F27" s="101" t="n">
        <v>45</v>
      </c>
      <c r="G27" s="101"/>
      <c r="H27" s="102" t="n">
        <f aca="false">F27+G27</f>
        <v>45</v>
      </c>
      <c r="I27" s="101"/>
      <c r="J27" s="102" t="n">
        <f aca="false">H27+I27</f>
        <v>45</v>
      </c>
      <c r="K27" s="142"/>
      <c r="L27" s="142"/>
      <c r="M27" s="113" t="n">
        <f aca="false">K27+L27</f>
        <v>0</v>
      </c>
      <c r="N27" s="142"/>
    </row>
    <row r="28" customFormat="false" ht="12.75" hidden="false" customHeight="false" outlineLevel="0" collapsed="false">
      <c r="B28" s="105" t="s">
        <v>19</v>
      </c>
      <c r="C28" s="105"/>
      <c r="D28" s="112" t="s">
        <v>32</v>
      </c>
      <c r="E28" s="100" t="n">
        <v>9</v>
      </c>
      <c r="F28" s="101" t="n">
        <v>38</v>
      </c>
      <c r="G28" s="101"/>
      <c r="H28" s="102" t="n">
        <f aca="false">F28+G28</f>
        <v>38</v>
      </c>
      <c r="I28" s="101"/>
      <c r="J28" s="102" t="n">
        <f aca="false">H28+I28</f>
        <v>38</v>
      </c>
      <c r="K28" s="142"/>
      <c r="L28" s="142"/>
      <c r="M28" s="113" t="n">
        <f aca="false">K28+L28</f>
        <v>0</v>
      </c>
      <c r="N28" s="142"/>
    </row>
    <row r="29" customFormat="false" ht="12.75" hidden="false" customHeight="false" outlineLevel="0" collapsed="false">
      <c r="B29" s="105" t="s">
        <v>20</v>
      </c>
      <c r="C29" s="105" t="s">
        <v>26</v>
      </c>
      <c r="D29" s="112" t="s">
        <v>34</v>
      </c>
      <c r="E29" s="100" t="n">
        <v>8</v>
      </c>
      <c r="F29" s="101" t="n">
        <v>49</v>
      </c>
      <c r="G29" s="101"/>
      <c r="H29" s="102" t="n">
        <f aca="false">F29+G29</f>
        <v>49</v>
      </c>
      <c r="I29" s="101"/>
      <c r="J29" s="102" t="n">
        <f aca="false">H29+I29</f>
        <v>49</v>
      </c>
      <c r="K29" s="142"/>
      <c r="L29" s="142"/>
      <c r="M29" s="113" t="n">
        <f aca="false">K29+L29</f>
        <v>0</v>
      </c>
      <c r="N29" s="142"/>
    </row>
    <row r="30" customFormat="false" ht="12.75" hidden="false" customHeight="false" outlineLevel="0" collapsed="false">
      <c r="B30" s="105" t="s">
        <v>25</v>
      </c>
      <c r="C30" s="105"/>
      <c r="D30" s="112" t="s">
        <v>25</v>
      </c>
      <c r="E30" s="100" t="n">
        <v>7</v>
      </c>
      <c r="F30" s="101" t="n">
        <v>43</v>
      </c>
      <c r="G30" s="101"/>
      <c r="H30" s="102" t="n">
        <f aca="false">F30+G30</f>
        <v>43</v>
      </c>
      <c r="I30" s="101"/>
      <c r="J30" s="102" t="n">
        <f aca="false">H30+I30</f>
        <v>43</v>
      </c>
      <c r="K30" s="142"/>
      <c r="L30" s="142"/>
      <c r="M30" s="113" t="n">
        <f aca="false">K30+L30</f>
        <v>0</v>
      </c>
      <c r="N30" s="142"/>
    </row>
    <row r="31" customFormat="false" ht="12.75" hidden="false" customHeight="false" outlineLevel="0" collapsed="false">
      <c r="B31" s="105" t="s">
        <v>19</v>
      </c>
      <c r="C31" s="105"/>
      <c r="D31" s="112" t="s">
        <v>30</v>
      </c>
      <c r="E31" s="100" t="n">
        <v>6</v>
      </c>
      <c r="F31" s="101" t="n">
        <v>10</v>
      </c>
      <c r="G31" s="101"/>
      <c r="H31" s="102" t="n">
        <f aca="false">F31+G31</f>
        <v>10</v>
      </c>
      <c r="I31" s="101"/>
      <c r="J31" s="102" t="n">
        <f aca="false">H31+I31</f>
        <v>10</v>
      </c>
      <c r="K31" s="142"/>
      <c r="L31" s="142"/>
      <c r="M31" s="113" t="n">
        <f aca="false">K31+L31</f>
        <v>0</v>
      </c>
      <c r="N31" s="142"/>
    </row>
    <row r="32" customFormat="false" ht="12.75" hidden="false" customHeight="false" outlineLevel="0" collapsed="false">
      <c r="B32" s="105" t="s">
        <v>30</v>
      </c>
      <c r="C32" s="97"/>
      <c r="D32" s="112"/>
      <c r="E32" s="100" t="n">
        <v>5</v>
      </c>
      <c r="F32" s="101" t="n">
        <v>17</v>
      </c>
      <c r="G32" s="101"/>
      <c r="H32" s="102" t="n">
        <f aca="false">F32+G32</f>
        <v>17</v>
      </c>
      <c r="I32" s="101"/>
      <c r="J32" s="102" t="n">
        <f aca="false">H32+I32</f>
        <v>17</v>
      </c>
      <c r="K32" s="142"/>
      <c r="L32" s="142"/>
      <c r="M32" s="113" t="n">
        <f aca="false">K32+L32</f>
        <v>0</v>
      </c>
      <c r="N32" s="142"/>
    </row>
    <row r="33" customFormat="false" ht="12.75" hidden="false" customHeight="false" outlineLevel="0" collapsed="false">
      <c r="B33" s="105"/>
      <c r="C33" s="105"/>
      <c r="D33" s="112"/>
      <c r="E33" s="100" t="n">
        <v>4</v>
      </c>
      <c r="F33" s="101" t="n">
        <v>2</v>
      </c>
      <c r="G33" s="101"/>
      <c r="H33" s="102" t="n">
        <f aca="false">F33+G33</f>
        <v>2</v>
      </c>
      <c r="I33" s="101"/>
      <c r="J33" s="102" t="n">
        <f aca="false">H33+I33</f>
        <v>2</v>
      </c>
      <c r="K33" s="142"/>
      <c r="L33" s="142"/>
      <c r="M33" s="113" t="n">
        <f aca="false">K33+L33</f>
        <v>0</v>
      </c>
      <c r="N33" s="142"/>
    </row>
    <row r="34" customFormat="false" ht="12.75" hidden="false" customHeight="false" outlineLevel="0" collapsed="false">
      <c r="B34" s="105"/>
      <c r="C34" s="105" t="s">
        <v>18</v>
      </c>
      <c r="D34" s="112"/>
      <c r="E34" s="100" t="n">
        <v>3</v>
      </c>
      <c r="F34" s="101"/>
      <c r="G34" s="101"/>
      <c r="H34" s="102" t="n">
        <f aca="false">F34+G34</f>
        <v>0</v>
      </c>
      <c r="I34" s="101"/>
      <c r="J34" s="102" t="n">
        <f aca="false">H34+I34</f>
        <v>0</v>
      </c>
      <c r="K34" s="142"/>
      <c r="L34" s="142"/>
      <c r="M34" s="113" t="n">
        <f aca="false">K34+L34</f>
        <v>0</v>
      </c>
      <c r="N34" s="142"/>
    </row>
    <row r="35" customFormat="false" ht="12.75" hidden="false" customHeight="false" outlineLevel="0" collapsed="false">
      <c r="B35" s="105"/>
      <c r="C35" s="105"/>
      <c r="D35" s="112"/>
      <c r="E35" s="100" t="n">
        <v>2</v>
      </c>
      <c r="F35" s="101"/>
      <c r="G35" s="101" t="n">
        <v>15</v>
      </c>
      <c r="H35" s="102" t="n">
        <f aca="false">F35+G35</f>
        <v>15</v>
      </c>
      <c r="I35" s="101"/>
      <c r="J35" s="102" t="n">
        <f aca="false">H35+I35</f>
        <v>15</v>
      </c>
      <c r="K35" s="142"/>
      <c r="L35" s="142"/>
      <c r="M35" s="113" t="n">
        <f aca="false">K35+L35</f>
        <v>0</v>
      </c>
      <c r="N35" s="142"/>
    </row>
    <row r="36" customFormat="false" ht="12.75" hidden="false" customHeight="false" outlineLevel="0" collapsed="false">
      <c r="B36" s="109"/>
      <c r="C36" s="109"/>
      <c r="D36" s="112"/>
      <c r="E36" s="97" t="n">
        <v>1</v>
      </c>
      <c r="F36" s="101"/>
      <c r="G36" s="101" t="n">
        <v>23</v>
      </c>
      <c r="H36" s="102" t="n">
        <f aca="false">F36+G36</f>
        <v>23</v>
      </c>
      <c r="I36" s="101" t="n">
        <v>98</v>
      </c>
      <c r="J36" s="102" t="n">
        <f aca="false">H36+I36</f>
        <v>121</v>
      </c>
      <c r="K36" s="142"/>
      <c r="L36" s="142"/>
      <c r="M36" s="113" t="n">
        <f aca="false">K36+L36</f>
        <v>0</v>
      </c>
      <c r="N36" s="142"/>
    </row>
    <row r="37" customFormat="false" ht="15" hidden="false" customHeight="true" outlineLevel="0" collapsed="false">
      <c r="B37" s="140" t="s">
        <v>35</v>
      </c>
      <c r="C37" s="140"/>
      <c r="D37" s="140"/>
      <c r="E37" s="140"/>
      <c r="F37" s="111" t="n">
        <f aca="false">SUM(F24:F36)</f>
        <v>1035</v>
      </c>
      <c r="G37" s="102" t="n">
        <f aca="false">SUM(G24:G36)</f>
        <v>38</v>
      </c>
      <c r="H37" s="114" t="n">
        <f aca="false">SUM(H24:H36)</f>
        <v>1073</v>
      </c>
      <c r="I37" s="115" t="n">
        <f aca="false">SUM(I24:I36)</f>
        <v>98</v>
      </c>
      <c r="J37" s="110" t="n">
        <f aca="false">SUM(J24:J36)</f>
        <v>1171</v>
      </c>
      <c r="K37" s="111" t="n">
        <f aca="false">SUM(K24:K36)</f>
        <v>0</v>
      </c>
      <c r="L37" s="102" t="n">
        <f aca="false">SUM(L24:L36)</f>
        <v>0</v>
      </c>
      <c r="M37" s="110" t="n">
        <f aca="false">SUM(M24:M36)</f>
        <v>0</v>
      </c>
      <c r="N37" s="111" t="n">
        <f aca="false">SUM(N24:N36)</f>
        <v>0</v>
      </c>
    </row>
    <row r="38" customFormat="false" ht="12.75" hidden="false" customHeight="false" outlineLevel="0" collapsed="false">
      <c r="B38" s="97"/>
      <c r="C38" s="97"/>
      <c r="D38" s="116"/>
      <c r="E38" s="100" t="n">
        <v>13</v>
      </c>
      <c r="F38" s="101" t="n">
        <v>5</v>
      </c>
      <c r="G38" s="101"/>
      <c r="H38" s="102" t="n">
        <f aca="false">F38+G38</f>
        <v>5</v>
      </c>
      <c r="I38" s="101"/>
      <c r="J38" s="102" t="n">
        <f aca="false">H38+I38</f>
        <v>5</v>
      </c>
      <c r="K38" s="103"/>
      <c r="L38" s="142"/>
      <c r="M38" s="113" t="n">
        <f aca="false">K38+L38</f>
        <v>0</v>
      </c>
      <c r="N38" s="142"/>
    </row>
    <row r="39" customFormat="false" ht="12.75" hidden="false" customHeight="false" outlineLevel="0" collapsed="false">
      <c r="B39" s="105" t="s">
        <v>18</v>
      </c>
      <c r="C39" s="105" t="s">
        <v>19</v>
      </c>
      <c r="D39" s="112" t="s">
        <v>36</v>
      </c>
      <c r="E39" s="100" t="n">
        <v>12</v>
      </c>
      <c r="F39" s="101"/>
      <c r="G39" s="101"/>
      <c r="H39" s="102" t="n">
        <f aca="false">F39+G39</f>
        <v>0</v>
      </c>
      <c r="I39" s="101"/>
      <c r="J39" s="102" t="n">
        <f aca="false">H39+I39</f>
        <v>0</v>
      </c>
      <c r="K39" s="103"/>
      <c r="L39" s="142"/>
      <c r="M39" s="113" t="n">
        <f aca="false">K39+L39</f>
        <v>0</v>
      </c>
      <c r="N39" s="142"/>
    </row>
    <row r="40" customFormat="false" ht="12.75" hidden="false" customHeight="false" outlineLevel="0" collapsed="false">
      <c r="B40" s="105" t="s">
        <v>22</v>
      </c>
      <c r="C40" s="105"/>
      <c r="D40" s="112" t="s">
        <v>22</v>
      </c>
      <c r="E40" s="100" t="n">
        <v>11</v>
      </c>
      <c r="F40" s="101"/>
      <c r="G40" s="101"/>
      <c r="H40" s="102" t="n">
        <f aca="false">F40+G40</f>
        <v>0</v>
      </c>
      <c r="I40" s="101"/>
      <c r="J40" s="102" t="n">
        <f aca="false">H40+I40</f>
        <v>0</v>
      </c>
      <c r="K40" s="103"/>
      <c r="L40" s="142"/>
      <c r="M40" s="113" t="n">
        <f aca="false">K40+L40</f>
        <v>0</v>
      </c>
      <c r="N40" s="142"/>
    </row>
    <row r="41" customFormat="false" ht="12.75" hidden="false" customHeight="false" outlineLevel="0" collapsed="false">
      <c r="B41" s="105" t="s">
        <v>37</v>
      </c>
      <c r="C41" s="97"/>
      <c r="D41" s="112" t="s">
        <v>20</v>
      </c>
      <c r="E41" s="100" t="n">
        <v>10</v>
      </c>
      <c r="F41" s="101"/>
      <c r="G41" s="101"/>
      <c r="H41" s="102" t="n">
        <f aca="false">F41+G41</f>
        <v>0</v>
      </c>
      <c r="I41" s="101"/>
      <c r="J41" s="102" t="n">
        <f aca="false">H41+I41</f>
        <v>0</v>
      </c>
      <c r="K41" s="103"/>
      <c r="L41" s="142"/>
      <c r="M41" s="113" t="n">
        <f aca="false">K41+L41</f>
        <v>0</v>
      </c>
      <c r="N41" s="142"/>
    </row>
    <row r="42" customFormat="false" ht="12.75" hidden="false" customHeight="false" outlineLevel="0" collapsed="false">
      <c r="B42" s="105" t="s">
        <v>25</v>
      </c>
      <c r="C42" s="105"/>
      <c r="D42" s="112" t="s">
        <v>34</v>
      </c>
      <c r="E42" s="100" t="n">
        <v>9</v>
      </c>
      <c r="F42" s="101"/>
      <c r="G42" s="101"/>
      <c r="H42" s="102" t="n">
        <f aca="false">F42+G42</f>
        <v>0</v>
      </c>
      <c r="I42" s="101"/>
      <c r="J42" s="102" t="n">
        <f aca="false">H42+I42</f>
        <v>0</v>
      </c>
      <c r="K42" s="103"/>
      <c r="L42" s="142"/>
      <c r="M42" s="113" t="n">
        <f aca="false">K42+L42</f>
        <v>0</v>
      </c>
      <c r="N42" s="142"/>
    </row>
    <row r="43" customFormat="false" ht="12.75" hidden="false" customHeight="false" outlineLevel="0" collapsed="false">
      <c r="B43" s="105" t="s">
        <v>23</v>
      </c>
      <c r="C43" s="105" t="s">
        <v>26</v>
      </c>
      <c r="D43" s="112" t="s">
        <v>18</v>
      </c>
      <c r="E43" s="100" t="n">
        <v>8</v>
      </c>
      <c r="F43" s="101"/>
      <c r="G43" s="101"/>
      <c r="H43" s="102" t="n">
        <f aca="false">F43+G43</f>
        <v>0</v>
      </c>
      <c r="I43" s="101"/>
      <c r="J43" s="102" t="n">
        <f aca="false">H43+I43</f>
        <v>0</v>
      </c>
      <c r="K43" s="103"/>
      <c r="L43" s="142"/>
      <c r="M43" s="113" t="n">
        <f aca="false">K43+L43</f>
        <v>0</v>
      </c>
      <c r="N43" s="142"/>
    </row>
    <row r="44" customFormat="false" ht="12.75" hidden="false" customHeight="false" outlineLevel="0" collapsed="false">
      <c r="B44" s="105" t="s">
        <v>25</v>
      </c>
      <c r="C44" s="105"/>
      <c r="D44" s="112" t="s">
        <v>33</v>
      </c>
      <c r="E44" s="100" t="n">
        <v>7</v>
      </c>
      <c r="F44" s="101"/>
      <c r="G44" s="101"/>
      <c r="H44" s="102" t="n">
        <f aca="false">F44+G44</f>
        <v>0</v>
      </c>
      <c r="I44" s="101"/>
      <c r="J44" s="102" t="n">
        <f aca="false">H44+I44</f>
        <v>0</v>
      </c>
      <c r="K44" s="103"/>
      <c r="L44" s="142"/>
      <c r="M44" s="113" t="n">
        <f aca="false">K44+L44</f>
        <v>0</v>
      </c>
      <c r="N44" s="142"/>
    </row>
    <row r="45" customFormat="false" ht="12.75" hidden="false" customHeight="false" outlineLevel="0" collapsed="false">
      <c r="B45" s="105" t="s">
        <v>18</v>
      </c>
      <c r="C45" s="105"/>
      <c r="D45" s="112" t="s">
        <v>27</v>
      </c>
      <c r="E45" s="100" t="n">
        <v>6</v>
      </c>
      <c r="F45" s="101"/>
      <c r="G45" s="101"/>
      <c r="H45" s="102" t="n">
        <f aca="false">F45+G45</f>
        <v>0</v>
      </c>
      <c r="I45" s="101"/>
      <c r="J45" s="102" t="n">
        <f aca="false">H45+I45</f>
        <v>0</v>
      </c>
      <c r="K45" s="103"/>
      <c r="L45" s="142"/>
      <c r="M45" s="113" t="n">
        <f aca="false">K45+L45</f>
        <v>0</v>
      </c>
      <c r="N45" s="142"/>
    </row>
    <row r="46" customFormat="false" ht="12.75" hidden="false" customHeight="false" outlineLevel="0" collapsed="false">
      <c r="B46" s="105" t="s">
        <v>28</v>
      </c>
      <c r="C46" s="97"/>
      <c r="D46" s="112" t="s">
        <v>20</v>
      </c>
      <c r="E46" s="100" t="n">
        <v>5</v>
      </c>
      <c r="F46" s="101"/>
      <c r="G46" s="101"/>
      <c r="H46" s="102" t="n">
        <f aca="false">F46+G46</f>
        <v>0</v>
      </c>
      <c r="I46" s="101"/>
      <c r="J46" s="102" t="n">
        <f aca="false">H46+I46</f>
        <v>0</v>
      </c>
      <c r="K46" s="103"/>
      <c r="L46" s="142"/>
      <c r="M46" s="113" t="n">
        <f aca="false">K46+L46</f>
        <v>0</v>
      </c>
      <c r="N46" s="142"/>
    </row>
    <row r="47" customFormat="false" ht="12.75" hidden="false" customHeight="false" outlineLevel="0" collapsed="false">
      <c r="B47" s="105"/>
      <c r="C47" s="105"/>
      <c r="D47" s="112" t="s">
        <v>29</v>
      </c>
      <c r="E47" s="100" t="n">
        <v>4</v>
      </c>
      <c r="F47" s="101"/>
      <c r="G47" s="101"/>
      <c r="H47" s="102" t="n">
        <f aca="false">F47+G47</f>
        <v>0</v>
      </c>
      <c r="I47" s="101"/>
      <c r="J47" s="102" t="n">
        <f aca="false">H47+I47</f>
        <v>0</v>
      </c>
      <c r="K47" s="103"/>
      <c r="L47" s="142"/>
      <c r="M47" s="113" t="n">
        <f aca="false">K47+L47</f>
        <v>0</v>
      </c>
      <c r="N47" s="142"/>
    </row>
    <row r="48" customFormat="false" ht="12.75" hidden="false" customHeight="false" outlineLevel="0" collapsed="false">
      <c r="B48" s="105"/>
      <c r="C48" s="105" t="s">
        <v>18</v>
      </c>
      <c r="D48" s="112" t="s">
        <v>18</v>
      </c>
      <c r="E48" s="100" t="n">
        <v>3</v>
      </c>
      <c r="F48" s="101"/>
      <c r="G48" s="101"/>
      <c r="H48" s="102" t="n">
        <f aca="false">F48+G48</f>
        <v>0</v>
      </c>
      <c r="I48" s="101"/>
      <c r="J48" s="102" t="n">
        <f aca="false">H48+I48</f>
        <v>0</v>
      </c>
      <c r="K48" s="103"/>
      <c r="L48" s="142"/>
      <c r="M48" s="113" t="n">
        <f aca="false">K48+L48</f>
        <v>0</v>
      </c>
      <c r="N48" s="142"/>
    </row>
    <row r="49" customFormat="false" ht="12.75" hidden="false" customHeight="false" outlineLevel="0" collapsed="false">
      <c r="B49" s="105"/>
      <c r="C49" s="105"/>
      <c r="D49" s="112" t="s">
        <v>23</v>
      </c>
      <c r="E49" s="100" t="n">
        <v>2</v>
      </c>
      <c r="F49" s="101"/>
      <c r="G49" s="101"/>
      <c r="H49" s="102" t="n">
        <f aca="false">F49+G49</f>
        <v>0</v>
      </c>
      <c r="I49" s="101"/>
      <c r="J49" s="102" t="n">
        <f aca="false">H49+I49</f>
        <v>0</v>
      </c>
      <c r="K49" s="103"/>
      <c r="L49" s="142"/>
      <c r="M49" s="113" t="n">
        <f aca="false">K49+L49</f>
        <v>0</v>
      </c>
      <c r="N49" s="103"/>
    </row>
    <row r="50" customFormat="false" ht="12.75" hidden="false" customHeight="false" outlineLevel="0" collapsed="false">
      <c r="B50" s="109"/>
      <c r="C50" s="112"/>
      <c r="D50" s="109"/>
      <c r="E50" s="97" t="n">
        <v>1</v>
      </c>
      <c r="F50" s="101"/>
      <c r="G50" s="101"/>
      <c r="H50" s="117" t="n">
        <f aca="false">F50+G50</f>
        <v>0</v>
      </c>
      <c r="I50" s="101"/>
      <c r="J50" s="117" t="n">
        <f aca="false">H50+I50</f>
        <v>0</v>
      </c>
      <c r="K50" s="103"/>
      <c r="L50" s="103"/>
      <c r="M50" s="118" t="n">
        <f aca="false">K50+L50</f>
        <v>0</v>
      </c>
      <c r="N50" s="103"/>
    </row>
    <row r="51" customFormat="false" ht="15" hidden="false" customHeight="true" outlineLevel="0" collapsed="false">
      <c r="B51" s="100" t="s">
        <v>38</v>
      </c>
      <c r="C51" s="100"/>
      <c r="D51" s="100"/>
      <c r="E51" s="100"/>
      <c r="F51" s="102" t="n">
        <f aca="false">SUM(F38:F50)</f>
        <v>5</v>
      </c>
      <c r="G51" s="102" t="n">
        <f aca="false">SUM(G38:G50)</f>
        <v>0</v>
      </c>
      <c r="H51" s="102" t="n">
        <f aca="false">SUM(H38:H50)</f>
        <v>5</v>
      </c>
      <c r="I51" s="102" t="n">
        <f aca="false">SUM(I38:I50)</f>
        <v>0</v>
      </c>
      <c r="J51" s="102" t="n">
        <f aca="false">SUM(J38:J50)</f>
        <v>5</v>
      </c>
      <c r="K51" s="102" t="n">
        <f aca="false">SUM(K38:K50)</f>
        <v>0</v>
      </c>
      <c r="L51" s="102" t="n">
        <f aca="false">SUM(L38:L50)</f>
        <v>0</v>
      </c>
      <c r="M51" s="102" t="n">
        <f aca="false">SUM(M38:M50)</f>
        <v>0</v>
      </c>
      <c r="N51" s="102" t="n">
        <f aca="false">SUM(N38:N50)</f>
        <v>0</v>
      </c>
    </row>
    <row r="52" customFormat="false" ht="12.75" hidden="false" customHeight="true" outlineLevel="0" collapsed="false">
      <c r="B52" s="100" t="s">
        <v>39</v>
      </c>
      <c r="C52" s="100"/>
      <c r="D52" s="100"/>
      <c r="E52" s="100"/>
      <c r="F52" s="101"/>
      <c r="G52" s="101"/>
      <c r="H52" s="101"/>
      <c r="I52" s="101"/>
      <c r="J52" s="101"/>
      <c r="K52" s="101"/>
      <c r="L52" s="101"/>
      <c r="M52" s="102" t="n">
        <v>9</v>
      </c>
      <c r="N52" s="101"/>
    </row>
    <row r="53" customFormat="false" ht="15" hidden="false" customHeight="true" outlineLevel="0" collapsed="false">
      <c r="B53" s="119" t="s">
        <v>40</v>
      </c>
      <c r="C53" s="119"/>
      <c r="D53" s="119"/>
      <c r="E53" s="119"/>
      <c r="F53" s="120" t="n">
        <f aca="false">+F23+F37+F51+F52</f>
        <v>1568</v>
      </c>
      <c r="G53" s="120" t="n">
        <f aca="false">+G23+G37+G51+G52</f>
        <v>73</v>
      </c>
      <c r="H53" s="120" t="n">
        <f aca="false">+H23+H37+H51+H52</f>
        <v>1641</v>
      </c>
      <c r="I53" s="120" t="n">
        <f aca="false">+I23+I37+I51+I52</f>
        <v>113</v>
      </c>
      <c r="J53" s="120" t="n">
        <f aca="false">+J23+J37+J51+J52</f>
        <v>1754</v>
      </c>
      <c r="K53" s="120" t="n">
        <f aca="false">+K23+K37+K51+K52</f>
        <v>0</v>
      </c>
      <c r="L53" s="120" t="n">
        <f aca="false">+L23+L37+L51+L52</f>
        <v>0</v>
      </c>
      <c r="M53" s="120" t="n">
        <f aca="false">+M23+M37+M51+M52</f>
        <v>9</v>
      </c>
      <c r="N53" s="120" t="n">
        <f aca="false">+N23+N37+N51+N52</f>
        <v>0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J51 M10:N18 M19:M52 N20:N47 K23:L48 K49 N49:N52 K50:L51 F52:L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5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52" width="4.71"/>
    <col collapsed="false" customWidth="true" hidden="false" outlineLevel="0" max="2" min="2" style="52" width="10.29"/>
    <col collapsed="false" customWidth="true" hidden="false" outlineLevel="0" max="3" min="3" style="52" width="7.57"/>
    <col collapsed="false" customWidth="true" hidden="false" outlineLevel="0" max="4" min="4" style="52" width="10.58"/>
    <col collapsed="false" customWidth="true" hidden="false" outlineLevel="0" max="5" min="5" style="52" width="4.71"/>
    <col collapsed="false" customWidth="false" hidden="false" outlineLevel="0" max="10" min="6" style="52" width="9.14"/>
    <col collapsed="false" customWidth="true" hidden="false" outlineLevel="0" max="11" min="11" style="52" width="11.29"/>
    <col collapsed="false" customWidth="true" hidden="false" outlineLevel="0" max="12" min="12" style="52" width="10.58"/>
    <col collapsed="false" customWidth="false" hidden="false" outlineLevel="0" max="13" min="13" style="52" width="9.14"/>
    <col collapsed="false" customWidth="true" hidden="false" outlineLevel="0" max="14" min="14" style="52" width="10.99"/>
    <col collapsed="false" customWidth="false" hidden="false" outlineLevel="0" max="1024" min="15" style="52" width="9.14"/>
  </cols>
  <sheetData>
    <row r="1" customFormat="false" ht="15" hidden="false" customHeight="false" outlineLevel="0" collapsed="false">
      <c r="B1" s="121" t="s">
        <v>0</v>
      </c>
      <c r="C1" s="122"/>
      <c r="D1" s="122"/>
      <c r="E1" s="122"/>
      <c r="F1" s="122"/>
      <c r="G1" s="123"/>
      <c r="H1" s="123"/>
      <c r="I1" s="124"/>
      <c r="J1" s="143"/>
      <c r="K1" s="143"/>
      <c r="L1" s="143"/>
      <c r="M1" s="143"/>
      <c r="N1" s="143"/>
    </row>
    <row r="2" customFormat="false" ht="15" hidden="false" customHeight="false" outlineLevel="0" collapsed="false">
      <c r="B2" s="125" t="s">
        <v>54</v>
      </c>
      <c r="C2" s="126"/>
      <c r="D2" s="126"/>
      <c r="E2" s="126"/>
      <c r="F2" s="127" t="s">
        <v>63</v>
      </c>
      <c r="G2" s="126"/>
      <c r="H2" s="128"/>
      <c r="I2" s="129"/>
      <c r="J2" s="143"/>
      <c r="K2" s="143"/>
      <c r="L2" s="143"/>
      <c r="M2" s="143"/>
      <c r="N2" s="143"/>
    </row>
    <row r="3" customFormat="false" ht="12.75" hidden="false" customHeight="false" outlineLevel="0" collapsed="false">
      <c r="B3" s="125" t="s">
        <v>42</v>
      </c>
      <c r="C3" s="130" t="s">
        <v>56</v>
      </c>
      <c r="D3" s="130"/>
      <c r="E3" s="130"/>
      <c r="F3" s="130"/>
      <c r="G3" s="130"/>
      <c r="H3" s="130"/>
      <c r="I3" s="130"/>
    </row>
    <row r="4" customFormat="false" ht="12.75" hidden="false" customHeight="false" outlineLevel="0" collapsed="false">
      <c r="B4" s="131" t="s">
        <v>44</v>
      </c>
      <c r="C4" s="132"/>
      <c r="D4" s="65" t="n">
        <v>44926</v>
      </c>
      <c r="E4" s="133"/>
      <c r="F4" s="133"/>
      <c r="G4" s="134"/>
      <c r="H4" s="134"/>
      <c r="I4" s="135"/>
    </row>
    <row r="5" customFormat="false" ht="12.75" hidden="false" customHeight="false" outlineLevel="0" collapsed="false">
      <c r="B5" s="144" t="s">
        <v>4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customFormat="false" ht="12.75" hidden="false" customHeight="false" outlineLevel="0" collapsed="false">
      <c r="B6" s="3" t="s">
        <v>45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customFormat="false" ht="15" hidden="false" customHeight="true" outlineLevel="0" collapsed="false">
      <c r="B7" s="6" t="s">
        <v>6</v>
      </c>
      <c r="C7" s="6"/>
      <c r="D7" s="6"/>
      <c r="E7" s="6"/>
      <c r="F7" s="6" t="s">
        <v>7</v>
      </c>
      <c r="G7" s="6"/>
      <c r="H7" s="6"/>
      <c r="I7" s="6"/>
      <c r="J7" s="6"/>
      <c r="K7" s="6" t="s">
        <v>8</v>
      </c>
      <c r="L7" s="6"/>
      <c r="M7" s="6"/>
      <c r="N7" s="6"/>
    </row>
    <row r="8" customFormat="false" ht="15" hidden="false" customHeight="true" outlineLevel="0" collapsed="false">
      <c r="B8" s="6"/>
      <c r="C8" s="6"/>
      <c r="D8" s="6"/>
      <c r="E8" s="6"/>
      <c r="F8" s="6" t="s">
        <v>9</v>
      </c>
      <c r="G8" s="6"/>
      <c r="H8" s="6"/>
      <c r="I8" s="6" t="s">
        <v>10</v>
      </c>
      <c r="J8" s="6" t="s">
        <v>11</v>
      </c>
      <c r="K8" s="6" t="s">
        <v>12</v>
      </c>
      <c r="L8" s="6" t="s">
        <v>13</v>
      </c>
      <c r="M8" s="6" t="s">
        <v>11</v>
      </c>
      <c r="N8" s="6" t="s">
        <v>14</v>
      </c>
    </row>
    <row r="9" customFormat="false" ht="24" hidden="false" customHeight="false" outlineLevel="0" collapsed="false">
      <c r="B9" s="6"/>
      <c r="C9" s="6"/>
      <c r="D9" s="6"/>
      <c r="E9" s="6"/>
      <c r="F9" s="6" t="s">
        <v>15</v>
      </c>
      <c r="G9" s="6" t="s">
        <v>16</v>
      </c>
      <c r="H9" s="6" t="s">
        <v>17</v>
      </c>
      <c r="I9" s="6"/>
      <c r="J9" s="6"/>
      <c r="K9" s="6"/>
      <c r="L9" s="6"/>
      <c r="M9" s="6"/>
      <c r="N9" s="6"/>
    </row>
    <row r="10" customFormat="false" ht="12.75" hidden="false" customHeight="false" outlineLevel="0" collapsed="false">
      <c r="B10" s="145"/>
      <c r="C10" s="146"/>
      <c r="D10" s="147"/>
      <c r="E10" s="148" t="n">
        <v>13</v>
      </c>
      <c r="F10" s="101" t="n">
        <v>235</v>
      </c>
      <c r="G10" s="101" t="n">
        <v>0</v>
      </c>
      <c r="H10" s="149" t="n">
        <f aca="false">F10+G10</f>
        <v>235</v>
      </c>
      <c r="I10" s="101" t="n">
        <v>0</v>
      </c>
      <c r="J10" s="149" t="n">
        <f aca="false">H10+I10</f>
        <v>235</v>
      </c>
      <c r="K10" s="103" t="n">
        <v>150</v>
      </c>
      <c r="L10" s="103" t="n">
        <v>23</v>
      </c>
      <c r="M10" s="150" t="n">
        <f aca="false">K10+L10</f>
        <v>173</v>
      </c>
      <c r="N10" s="103" t="n">
        <v>26</v>
      </c>
    </row>
    <row r="11" customFormat="false" ht="12.75" hidden="false" customHeight="false" outlineLevel="0" collapsed="false">
      <c r="B11" s="151" t="s">
        <v>18</v>
      </c>
      <c r="C11" s="152" t="s">
        <v>19</v>
      </c>
      <c r="D11" s="147"/>
      <c r="E11" s="148" t="n">
        <v>12</v>
      </c>
      <c r="F11" s="101" t="n">
        <v>22</v>
      </c>
      <c r="G11" s="101" t="n">
        <v>0</v>
      </c>
      <c r="H11" s="149" t="n">
        <f aca="false">F11+G11</f>
        <v>22</v>
      </c>
      <c r="I11" s="101" t="n">
        <v>0</v>
      </c>
      <c r="J11" s="149" t="n">
        <f aca="false">H11+I11</f>
        <v>22</v>
      </c>
      <c r="K11" s="103" t="n">
        <v>2</v>
      </c>
      <c r="L11" s="103" t="n">
        <v>5</v>
      </c>
      <c r="M11" s="150" t="n">
        <f aca="false">K11+L11</f>
        <v>7</v>
      </c>
      <c r="N11" s="103" t="n">
        <v>9</v>
      </c>
    </row>
    <row r="12" customFormat="false" ht="12.75" hidden="false" customHeight="false" outlineLevel="0" collapsed="false">
      <c r="B12" s="151" t="s">
        <v>20</v>
      </c>
      <c r="C12" s="153"/>
      <c r="D12" s="154" t="s">
        <v>21</v>
      </c>
      <c r="E12" s="148" t="n">
        <v>11</v>
      </c>
      <c r="F12" s="101" t="n">
        <v>22</v>
      </c>
      <c r="G12" s="101" t="n">
        <v>0</v>
      </c>
      <c r="H12" s="149" t="n">
        <f aca="false">F12+G12</f>
        <v>22</v>
      </c>
      <c r="I12" s="101" t="n">
        <v>0</v>
      </c>
      <c r="J12" s="149" t="n">
        <f aca="false">H12+I12</f>
        <v>22</v>
      </c>
      <c r="K12" s="103" t="n">
        <v>1</v>
      </c>
      <c r="L12" s="103" t="n">
        <v>0</v>
      </c>
      <c r="M12" s="150" t="n">
        <f aca="false">K12+L12</f>
        <v>1</v>
      </c>
      <c r="N12" s="103" t="n">
        <v>0</v>
      </c>
    </row>
    <row r="13" customFormat="false" ht="12.75" hidden="false" customHeight="false" outlineLevel="0" collapsed="false">
      <c r="B13" s="151" t="s">
        <v>18</v>
      </c>
      <c r="C13" s="152"/>
      <c r="D13" s="154" t="s">
        <v>22</v>
      </c>
      <c r="E13" s="148" t="n">
        <v>10</v>
      </c>
      <c r="F13" s="101" t="n">
        <v>34</v>
      </c>
      <c r="G13" s="101" t="n">
        <v>0</v>
      </c>
      <c r="H13" s="149" t="n">
        <f aca="false">F13+G13</f>
        <v>34</v>
      </c>
      <c r="I13" s="101" t="n">
        <v>0</v>
      </c>
      <c r="J13" s="149" t="n">
        <f aca="false">H13+I13</f>
        <v>34</v>
      </c>
      <c r="K13" s="103" t="n">
        <v>1</v>
      </c>
      <c r="L13" s="103" t="n">
        <v>0</v>
      </c>
      <c r="M13" s="150" t="n">
        <f aca="false">K13+L13</f>
        <v>1</v>
      </c>
      <c r="N13" s="103" t="n">
        <v>0</v>
      </c>
    </row>
    <row r="14" customFormat="false" ht="12.75" hidden="false" customHeight="false" outlineLevel="0" collapsed="false">
      <c r="B14" s="151" t="s">
        <v>23</v>
      </c>
      <c r="C14" s="152"/>
      <c r="D14" s="154" t="s">
        <v>24</v>
      </c>
      <c r="E14" s="148" t="n">
        <v>9</v>
      </c>
      <c r="F14" s="101" t="n">
        <v>2</v>
      </c>
      <c r="G14" s="101" t="n">
        <v>0</v>
      </c>
      <c r="H14" s="149" t="n">
        <f aca="false">F14+G14</f>
        <v>2</v>
      </c>
      <c r="I14" s="101" t="n">
        <v>0</v>
      </c>
      <c r="J14" s="149" t="n">
        <f aca="false">H14+I14</f>
        <v>2</v>
      </c>
      <c r="K14" s="103" t="n">
        <v>1</v>
      </c>
      <c r="L14" s="103" t="n">
        <v>0</v>
      </c>
      <c r="M14" s="150" t="n">
        <f aca="false">K14+L14</f>
        <v>1</v>
      </c>
      <c r="N14" s="103" t="n">
        <v>0</v>
      </c>
    </row>
    <row r="15" customFormat="false" ht="12.75" hidden="false" customHeight="false" outlineLevel="0" collapsed="false">
      <c r="B15" s="151" t="s">
        <v>25</v>
      </c>
      <c r="C15" s="152" t="s">
        <v>26</v>
      </c>
      <c r="D15" s="154" t="s">
        <v>27</v>
      </c>
      <c r="E15" s="148" t="n">
        <v>8</v>
      </c>
      <c r="F15" s="101" t="n">
        <v>2</v>
      </c>
      <c r="G15" s="101" t="n">
        <v>0</v>
      </c>
      <c r="H15" s="149" t="n">
        <f aca="false">F15+G15</f>
        <v>2</v>
      </c>
      <c r="I15" s="101" t="n">
        <v>0</v>
      </c>
      <c r="J15" s="149" t="n">
        <f aca="false">H15+I15</f>
        <v>2</v>
      </c>
      <c r="K15" s="103" t="n">
        <v>0</v>
      </c>
      <c r="L15" s="103" t="n">
        <v>0</v>
      </c>
      <c r="M15" s="150" t="n">
        <f aca="false">K15+L15</f>
        <v>0</v>
      </c>
      <c r="N15" s="103" t="n">
        <v>0</v>
      </c>
    </row>
    <row r="16" customFormat="false" ht="12.75" hidden="false" customHeight="false" outlineLevel="0" collapsed="false">
      <c r="B16" s="151" t="s">
        <v>21</v>
      </c>
      <c r="C16" s="152"/>
      <c r="D16" s="154" t="s">
        <v>28</v>
      </c>
      <c r="E16" s="148" t="n">
        <v>7</v>
      </c>
      <c r="F16" s="101" t="n">
        <v>0</v>
      </c>
      <c r="G16" s="101" t="n">
        <v>0</v>
      </c>
      <c r="H16" s="149" t="n">
        <f aca="false">F16+G16</f>
        <v>0</v>
      </c>
      <c r="I16" s="101" t="n">
        <v>0</v>
      </c>
      <c r="J16" s="149" t="n">
        <f aca="false">H16+I16</f>
        <v>0</v>
      </c>
      <c r="K16" s="103" t="n">
        <v>0</v>
      </c>
      <c r="L16" s="103" t="n">
        <v>1</v>
      </c>
      <c r="M16" s="150" t="n">
        <f aca="false">K16+L16</f>
        <v>1</v>
      </c>
      <c r="N16" s="103" t="n">
        <v>1</v>
      </c>
    </row>
    <row r="17" customFormat="false" ht="12.75" hidden="false" customHeight="false" outlineLevel="0" collapsed="false">
      <c r="B17" s="151" t="s">
        <v>29</v>
      </c>
      <c r="C17" s="153"/>
      <c r="D17" s="154" t="s">
        <v>25</v>
      </c>
      <c r="E17" s="148" t="n">
        <v>6</v>
      </c>
      <c r="F17" s="101" t="n">
        <v>2</v>
      </c>
      <c r="G17" s="101" t="n">
        <v>0</v>
      </c>
      <c r="H17" s="149" t="n">
        <f aca="false">F17+G17</f>
        <v>2</v>
      </c>
      <c r="I17" s="101" t="n">
        <v>0</v>
      </c>
      <c r="J17" s="149" t="n">
        <f aca="false">H17+I17</f>
        <v>2</v>
      </c>
      <c r="K17" s="103" t="n">
        <v>1</v>
      </c>
      <c r="L17" s="103" t="n">
        <v>0</v>
      </c>
      <c r="M17" s="150" t="n">
        <f aca="false">K17+L17</f>
        <v>1</v>
      </c>
      <c r="N17" s="103" t="n">
        <v>0</v>
      </c>
    </row>
    <row r="18" customFormat="false" ht="12.75" hidden="false" customHeight="false" outlineLevel="0" collapsed="false">
      <c r="B18" s="151" t="s">
        <v>18</v>
      </c>
      <c r="C18" s="152"/>
      <c r="D18" s="154" t="s">
        <v>30</v>
      </c>
      <c r="E18" s="148" t="n">
        <v>5</v>
      </c>
      <c r="F18" s="101" t="n">
        <v>4</v>
      </c>
      <c r="G18" s="101" t="n">
        <v>0</v>
      </c>
      <c r="H18" s="149" t="n">
        <f aca="false">F18+G18</f>
        <v>4</v>
      </c>
      <c r="I18" s="101" t="n">
        <v>0</v>
      </c>
      <c r="J18" s="149" t="n">
        <f aca="false">H18+I18</f>
        <v>4</v>
      </c>
      <c r="K18" s="103" t="n">
        <v>1</v>
      </c>
      <c r="L18" s="103" t="n">
        <v>0</v>
      </c>
      <c r="M18" s="150" t="n">
        <f aca="false">K18+L18</f>
        <v>1</v>
      </c>
      <c r="N18" s="103" t="n">
        <v>0</v>
      </c>
    </row>
    <row r="19" customFormat="false" ht="12.75" hidden="false" customHeight="false" outlineLevel="0" collapsed="false">
      <c r="B19" s="151"/>
      <c r="C19" s="152"/>
      <c r="D19" s="154" t="s">
        <v>28</v>
      </c>
      <c r="E19" s="148" t="n">
        <v>4</v>
      </c>
      <c r="F19" s="101" t="n">
        <v>2</v>
      </c>
      <c r="G19" s="101" t="n">
        <v>0</v>
      </c>
      <c r="H19" s="149" t="n">
        <f aca="false">F19+G19</f>
        <v>2</v>
      </c>
      <c r="I19" s="101" t="n">
        <v>0</v>
      </c>
      <c r="J19" s="149" t="n">
        <f aca="false">H19+I19</f>
        <v>2</v>
      </c>
      <c r="K19" s="103" t="n">
        <v>0</v>
      </c>
      <c r="L19" s="103" t="n">
        <v>0</v>
      </c>
      <c r="M19" s="150" t="n">
        <f aca="false">K19+L19</f>
        <v>0</v>
      </c>
      <c r="N19" s="103" t="n">
        <v>0</v>
      </c>
    </row>
    <row r="20" customFormat="false" ht="12.75" hidden="false" customHeight="false" outlineLevel="0" collapsed="false">
      <c r="B20" s="151"/>
      <c r="C20" s="152" t="s">
        <v>18</v>
      </c>
      <c r="D20" s="147"/>
      <c r="E20" s="148" t="n">
        <v>3</v>
      </c>
      <c r="F20" s="101" t="n">
        <v>0</v>
      </c>
      <c r="G20" s="101" t="n">
        <v>1</v>
      </c>
      <c r="H20" s="149" t="n">
        <f aca="false">F20+G20</f>
        <v>1</v>
      </c>
      <c r="I20" s="101" t="n">
        <v>0</v>
      </c>
      <c r="J20" s="149" t="n">
        <f aca="false">H20+I20</f>
        <v>1</v>
      </c>
      <c r="K20" s="103" t="n">
        <v>0</v>
      </c>
      <c r="L20" s="103" t="n">
        <v>0</v>
      </c>
      <c r="M20" s="150" t="n">
        <f aca="false">K20+L20</f>
        <v>0</v>
      </c>
      <c r="N20" s="103" t="n">
        <v>0</v>
      </c>
    </row>
    <row r="21" customFormat="false" ht="12.75" hidden="false" customHeight="false" outlineLevel="0" collapsed="false">
      <c r="B21" s="151"/>
      <c r="C21" s="152"/>
      <c r="D21" s="147"/>
      <c r="E21" s="148" t="n">
        <v>2</v>
      </c>
      <c r="F21" s="101" t="n">
        <v>0</v>
      </c>
      <c r="G21" s="101" t="n">
        <v>15</v>
      </c>
      <c r="H21" s="149" t="n">
        <f aca="false">F21+G21</f>
        <v>15</v>
      </c>
      <c r="I21" s="101" t="n">
        <v>0</v>
      </c>
      <c r="J21" s="149" t="n">
        <f aca="false">H21+I21</f>
        <v>15</v>
      </c>
      <c r="K21" s="103" t="n">
        <v>0</v>
      </c>
      <c r="L21" s="103" t="n">
        <v>0</v>
      </c>
      <c r="M21" s="150" t="n">
        <f aca="false">K21+L21</f>
        <v>0</v>
      </c>
      <c r="N21" s="103" t="n">
        <v>0</v>
      </c>
    </row>
    <row r="22" customFormat="false" ht="12.75" hidden="false" customHeight="false" outlineLevel="0" collapsed="false">
      <c r="B22" s="155"/>
      <c r="C22" s="153"/>
      <c r="D22" s="147"/>
      <c r="E22" s="145" t="n">
        <v>1</v>
      </c>
      <c r="F22" s="101" t="n">
        <v>0</v>
      </c>
      <c r="G22" s="101" t="n">
        <v>12</v>
      </c>
      <c r="H22" s="149" t="n">
        <f aca="false">F22+G22</f>
        <v>12</v>
      </c>
      <c r="I22" s="101" t="n">
        <v>1</v>
      </c>
      <c r="J22" s="149" t="n">
        <f aca="false">H22+I22</f>
        <v>13</v>
      </c>
      <c r="K22" s="103" t="n">
        <v>0</v>
      </c>
      <c r="L22" s="103" t="n">
        <v>0</v>
      </c>
      <c r="M22" s="150" t="n">
        <f aca="false">K22+L22</f>
        <v>0</v>
      </c>
      <c r="N22" s="103" t="n">
        <v>0</v>
      </c>
    </row>
    <row r="23" customFormat="false" ht="15" hidden="false" customHeight="true" outlineLevel="0" collapsed="false">
      <c r="B23" s="148" t="s">
        <v>31</v>
      </c>
      <c r="C23" s="148"/>
      <c r="D23" s="148"/>
      <c r="E23" s="148"/>
      <c r="F23" s="149" t="n">
        <f aca="false">SUM(F10:F22)</f>
        <v>325</v>
      </c>
      <c r="G23" s="149" t="n">
        <f aca="false">SUM(G10:G22)</f>
        <v>28</v>
      </c>
      <c r="H23" s="156" t="n">
        <f aca="false">SUM(H10:H22)</f>
        <v>353</v>
      </c>
      <c r="I23" s="149" t="n">
        <f aca="false">SUM(I10:I22)</f>
        <v>1</v>
      </c>
      <c r="J23" s="156" t="n">
        <f aca="false">SUM(J10:J22)</f>
        <v>354</v>
      </c>
      <c r="K23" s="157" t="n">
        <f aca="false">SUM(K10:K22)</f>
        <v>157</v>
      </c>
      <c r="L23" s="157" t="n">
        <f aca="false">SUM(L10:L22)</f>
        <v>29</v>
      </c>
      <c r="M23" s="149" t="n">
        <f aca="false">SUM(M10:M22)</f>
        <v>186</v>
      </c>
      <c r="N23" s="149" t="n">
        <f aca="false">SUM(N10:N22)</f>
        <v>36</v>
      </c>
    </row>
    <row r="24" customFormat="false" ht="12.75" hidden="false" customHeight="false" outlineLevel="0" collapsed="false">
      <c r="B24" s="151"/>
      <c r="C24" s="151"/>
      <c r="D24" s="158"/>
      <c r="E24" s="155" t="n">
        <v>13</v>
      </c>
      <c r="F24" s="101" t="n">
        <v>395</v>
      </c>
      <c r="G24" s="101" t="n">
        <v>0</v>
      </c>
      <c r="H24" s="149" t="n">
        <f aca="false">F24+G24</f>
        <v>395</v>
      </c>
      <c r="I24" s="101" t="n">
        <v>0</v>
      </c>
      <c r="J24" s="149" t="n">
        <f aca="false">H24+I24</f>
        <v>395</v>
      </c>
      <c r="K24" s="103" t="n">
        <v>146</v>
      </c>
      <c r="L24" s="103" t="n">
        <v>34</v>
      </c>
      <c r="M24" s="159" t="n">
        <f aca="false">K24+L24</f>
        <v>180</v>
      </c>
      <c r="N24" s="103" t="n">
        <v>41</v>
      </c>
    </row>
    <row r="25" customFormat="false" ht="12.75" hidden="false" customHeight="false" outlineLevel="0" collapsed="false">
      <c r="B25" s="151"/>
      <c r="C25" s="151" t="s">
        <v>19</v>
      </c>
      <c r="D25" s="158"/>
      <c r="E25" s="148" t="n">
        <v>12</v>
      </c>
      <c r="F25" s="101" t="n">
        <v>20</v>
      </c>
      <c r="G25" s="101" t="n">
        <v>0</v>
      </c>
      <c r="H25" s="149" t="n">
        <f aca="false">F25+G25</f>
        <v>20</v>
      </c>
      <c r="I25" s="101" t="n">
        <v>0</v>
      </c>
      <c r="J25" s="149" t="n">
        <f aca="false">H25+I25</f>
        <v>20</v>
      </c>
      <c r="K25" s="103" t="n">
        <v>1</v>
      </c>
      <c r="L25" s="103" t="n">
        <v>0</v>
      </c>
      <c r="M25" s="159" t="n">
        <f aca="false">K25+L25</f>
        <v>1</v>
      </c>
      <c r="N25" s="103" t="n">
        <v>0</v>
      </c>
    </row>
    <row r="26" customFormat="false" ht="12.75" hidden="false" customHeight="false" outlineLevel="0" collapsed="false">
      <c r="B26" s="151" t="s">
        <v>29</v>
      </c>
      <c r="C26" s="155"/>
      <c r="D26" s="158"/>
      <c r="E26" s="148" t="n">
        <v>11</v>
      </c>
      <c r="F26" s="101" t="n">
        <v>16</v>
      </c>
      <c r="G26" s="101" t="n">
        <v>0</v>
      </c>
      <c r="H26" s="149" t="n">
        <f aca="false">F26+G26</f>
        <v>16</v>
      </c>
      <c r="I26" s="101" t="n">
        <v>0</v>
      </c>
      <c r="J26" s="149" t="n">
        <f aca="false">H26+I26</f>
        <v>16</v>
      </c>
      <c r="K26" s="103" t="n">
        <v>1</v>
      </c>
      <c r="L26" s="103" t="n">
        <v>1</v>
      </c>
      <c r="M26" s="159" t="n">
        <f aca="false">K26+L26</f>
        <v>2</v>
      </c>
      <c r="N26" s="103" t="n">
        <v>1</v>
      </c>
    </row>
    <row r="27" customFormat="false" ht="12.75" hidden="false" customHeight="false" outlineLevel="0" collapsed="false">
      <c r="B27" s="151" t="s">
        <v>32</v>
      </c>
      <c r="C27" s="151"/>
      <c r="D27" s="158" t="s">
        <v>33</v>
      </c>
      <c r="E27" s="148" t="n">
        <v>10</v>
      </c>
      <c r="F27" s="101" t="n">
        <v>38</v>
      </c>
      <c r="G27" s="101" t="n">
        <v>0</v>
      </c>
      <c r="H27" s="149" t="n">
        <f aca="false">F27+G27</f>
        <v>38</v>
      </c>
      <c r="I27" s="101" t="n">
        <v>0</v>
      </c>
      <c r="J27" s="149" t="n">
        <f aca="false">H27+I27</f>
        <v>38</v>
      </c>
      <c r="K27" s="103" t="n">
        <v>2</v>
      </c>
      <c r="L27" s="103" t="n">
        <v>1</v>
      </c>
      <c r="M27" s="159" t="n">
        <f aca="false">K27+L27</f>
        <v>3</v>
      </c>
      <c r="N27" s="103" t="n">
        <v>2</v>
      </c>
    </row>
    <row r="28" customFormat="false" ht="12.75" hidden="false" customHeight="false" outlineLevel="0" collapsed="false">
      <c r="B28" s="151" t="s">
        <v>19</v>
      </c>
      <c r="C28" s="151"/>
      <c r="D28" s="158" t="s">
        <v>32</v>
      </c>
      <c r="E28" s="148" t="n">
        <v>9</v>
      </c>
      <c r="F28" s="101" t="n">
        <v>5</v>
      </c>
      <c r="G28" s="101" t="n">
        <v>0</v>
      </c>
      <c r="H28" s="149" t="n">
        <f aca="false">F28+G28</f>
        <v>5</v>
      </c>
      <c r="I28" s="101" t="n">
        <v>0</v>
      </c>
      <c r="J28" s="149" t="n">
        <f aca="false">H28+I28</f>
        <v>5</v>
      </c>
      <c r="K28" s="103" t="n">
        <v>1</v>
      </c>
      <c r="L28" s="103" t="n">
        <v>0</v>
      </c>
      <c r="M28" s="159" t="n">
        <f aca="false">K28+L28</f>
        <v>1</v>
      </c>
      <c r="N28" s="103" t="n">
        <v>0</v>
      </c>
    </row>
    <row r="29" customFormat="false" ht="12.75" hidden="false" customHeight="false" outlineLevel="0" collapsed="false">
      <c r="B29" s="151" t="s">
        <v>20</v>
      </c>
      <c r="C29" s="151" t="s">
        <v>26</v>
      </c>
      <c r="D29" s="158" t="s">
        <v>34</v>
      </c>
      <c r="E29" s="148" t="n">
        <v>8</v>
      </c>
      <c r="F29" s="101" t="n">
        <v>2</v>
      </c>
      <c r="G29" s="101" t="n">
        <v>0</v>
      </c>
      <c r="H29" s="149" t="n">
        <f aca="false">F29+G29</f>
        <v>2</v>
      </c>
      <c r="I29" s="101" t="n">
        <v>0</v>
      </c>
      <c r="J29" s="149" t="n">
        <f aca="false">H29+I29</f>
        <v>2</v>
      </c>
      <c r="K29" s="103" t="n">
        <v>0</v>
      </c>
      <c r="L29" s="103" t="n">
        <v>0</v>
      </c>
      <c r="M29" s="159" t="n">
        <f aca="false">K29+L29</f>
        <v>0</v>
      </c>
      <c r="N29" s="103" t="n">
        <v>0</v>
      </c>
    </row>
    <row r="30" customFormat="false" ht="12.75" hidden="false" customHeight="false" outlineLevel="0" collapsed="false">
      <c r="B30" s="151" t="s">
        <v>25</v>
      </c>
      <c r="C30" s="151"/>
      <c r="D30" s="158" t="s">
        <v>25</v>
      </c>
      <c r="E30" s="148" t="n">
        <v>7</v>
      </c>
      <c r="F30" s="101" t="n">
        <v>0</v>
      </c>
      <c r="G30" s="101" t="n">
        <v>0</v>
      </c>
      <c r="H30" s="149" t="n">
        <f aca="false">F30+G30</f>
        <v>0</v>
      </c>
      <c r="I30" s="101" t="n">
        <v>0</v>
      </c>
      <c r="J30" s="149" t="n">
        <f aca="false">H30+I30</f>
        <v>0</v>
      </c>
      <c r="K30" s="103" t="n">
        <v>0</v>
      </c>
      <c r="L30" s="103" t="n">
        <v>2</v>
      </c>
      <c r="M30" s="159" t="n">
        <f aca="false">K30+L30</f>
        <v>2</v>
      </c>
      <c r="N30" s="103" t="n">
        <v>3</v>
      </c>
    </row>
    <row r="31" customFormat="false" ht="12.75" hidden="false" customHeight="false" outlineLevel="0" collapsed="false">
      <c r="B31" s="151" t="s">
        <v>19</v>
      </c>
      <c r="C31" s="151"/>
      <c r="D31" s="158" t="s">
        <v>30</v>
      </c>
      <c r="E31" s="148" t="n">
        <v>6</v>
      </c>
      <c r="F31" s="101" t="n">
        <v>0</v>
      </c>
      <c r="G31" s="101" t="n">
        <v>0</v>
      </c>
      <c r="H31" s="149" t="n">
        <f aca="false">F31+G31</f>
        <v>0</v>
      </c>
      <c r="I31" s="101" t="n">
        <v>0</v>
      </c>
      <c r="J31" s="149" t="n">
        <f aca="false">H31+I31</f>
        <v>0</v>
      </c>
      <c r="K31" s="103" t="n">
        <v>1</v>
      </c>
      <c r="L31" s="103" t="n">
        <v>1</v>
      </c>
      <c r="M31" s="159" t="n">
        <f aca="false">K31+L31</f>
        <v>2</v>
      </c>
      <c r="N31" s="103" t="n">
        <v>2</v>
      </c>
    </row>
    <row r="32" customFormat="false" ht="12.75" hidden="false" customHeight="false" outlineLevel="0" collapsed="false">
      <c r="B32" s="151" t="s">
        <v>30</v>
      </c>
      <c r="C32" s="145"/>
      <c r="D32" s="158"/>
      <c r="E32" s="148" t="n">
        <v>5</v>
      </c>
      <c r="F32" s="101" t="n">
        <v>5</v>
      </c>
      <c r="G32" s="101" t="n">
        <v>0</v>
      </c>
      <c r="H32" s="149" t="n">
        <f aca="false">F32+G32</f>
        <v>5</v>
      </c>
      <c r="I32" s="101" t="n">
        <v>0</v>
      </c>
      <c r="J32" s="149" t="n">
        <f aca="false">H32+I32</f>
        <v>5</v>
      </c>
      <c r="K32" s="103" t="n">
        <v>0</v>
      </c>
      <c r="L32" s="103" t="n">
        <v>0</v>
      </c>
      <c r="M32" s="159" t="n">
        <f aca="false">K32+L32</f>
        <v>0</v>
      </c>
      <c r="N32" s="103" t="n">
        <v>0</v>
      </c>
    </row>
    <row r="33" customFormat="false" ht="12.75" hidden="false" customHeight="false" outlineLevel="0" collapsed="false">
      <c r="B33" s="151"/>
      <c r="C33" s="151"/>
      <c r="D33" s="158"/>
      <c r="E33" s="148" t="n">
        <v>4</v>
      </c>
      <c r="F33" s="101" t="n">
        <v>2</v>
      </c>
      <c r="G33" s="101" t="n">
        <v>0</v>
      </c>
      <c r="H33" s="149" t="n">
        <f aca="false">F33+G33</f>
        <v>2</v>
      </c>
      <c r="I33" s="101" t="n">
        <v>0</v>
      </c>
      <c r="J33" s="149" t="n">
        <f aca="false">H33+I33</f>
        <v>2</v>
      </c>
      <c r="K33" s="103" t="n">
        <v>0</v>
      </c>
      <c r="L33" s="103" t="n">
        <v>0</v>
      </c>
      <c r="M33" s="159" t="n">
        <f aca="false">K33+L33</f>
        <v>0</v>
      </c>
      <c r="N33" s="103" t="n">
        <v>0</v>
      </c>
    </row>
    <row r="34" customFormat="false" ht="12.75" hidden="false" customHeight="false" outlineLevel="0" collapsed="false">
      <c r="B34" s="151"/>
      <c r="C34" s="151" t="s">
        <v>18</v>
      </c>
      <c r="D34" s="158"/>
      <c r="E34" s="148" t="n">
        <v>3</v>
      </c>
      <c r="F34" s="101" t="n">
        <v>0</v>
      </c>
      <c r="G34" s="101" t="n">
        <v>1</v>
      </c>
      <c r="H34" s="149" t="n">
        <f aca="false">F34+G34</f>
        <v>1</v>
      </c>
      <c r="I34" s="101" t="n">
        <v>0</v>
      </c>
      <c r="J34" s="149" t="n">
        <f aca="false">H34+I34</f>
        <v>1</v>
      </c>
      <c r="K34" s="103" t="n">
        <v>0</v>
      </c>
      <c r="L34" s="103" t="n">
        <v>0</v>
      </c>
      <c r="M34" s="159" t="n">
        <f aca="false">K34+L34</f>
        <v>0</v>
      </c>
      <c r="N34" s="103" t="n">
        <v>0</v>
      </c>
    </row>
    <row r="35" customFormat="false" ht="12.75" hidden="false" customHeight="false" outlineLevel="0" collapsed="false">
      <c r="B35" s="151"/>
      <c r="C35" s="151"/>
      <c r="D35" s="158"/>
      <c r="E35" s="148" t="n">
        <v>2</v>
      </c>
      <c r="F35" s="101" t="n">
        <v>0</v>
      </c>
      <c r="G35" s="101" t="n">
        <v>11</v>
      </c>
      <c r="H35" s="149" t="n">
        <f aca="false">F35+G35</f>
        <v>11</v>
      </c>
      <c r="I35" s="101" t="n">
        <v>0</v>
      </c>
      <c r="J35" s="149" t="n">
        <f aca="false">H35+I35</f>
        <v>11</v>
      </c>
      <c r="K35" s="103" t="n">
        <v>0</v>
      </c>
      <c r="L35" s="103" t="n">
        <v>2</v>
      </c>
      <c r="M35" s="159" t="n">
        <f aca="false">K35+L35</f>
        <v>2</v>
      </c>
      <c r="N35" s="103" t="n">
        <v>2</v>
      </c>
    </row>
    <row r="36" customFormat="false" ht="12.75" hidden="false" customHeight="false" outlineLevel="0" collapsed="false">
      <c r="B36" s="155"/>
      <c r="C36" s="155"/>
      <c r="D36" s="158"/>
      <c r="E36" s="145" t="n">
        <v>1</v>
      </c>
      <c r="F36" s="101" t="n">
        <v>0</v>
      </c>
      <c r="G36" s="101" t="n">
        <v>28</v>
      </c>
      <c r="H36" s="149" t="n">
        <f aca="false">F36+G36</f>
        <v>28</v>
      </c>
      <c r="I36" s="101" t="n">
        <v>39</v>
      </c>
      <c r="J36" s="149" t="n">
        <f aca="false">H36+I36</f>
        <v>67</v>
      </c>
      <c r="K36" s="103" t="n">
        <v>0</v>
      </c>
      <c r="L36" s="103" t="n">
        <v>1</v>
      </c>
      <c r="M36" s="159" t="n">
        <f aca="false">K36+L36</f>
        <v>1</v>
      </c>
      <c r="N36" s="103" t="n">
        <v>1</v>
      </c>
    </row>
    <row r="37" customFormat="false" ht="15" hidden="false" customHeight="true" outlineLevel="0" collapsed="false">
      <c r="B37" s="160" t="s">
        <v>35</v>
      </c>
      <c r="C37" s="160"/>
      <c r="D37" s="160"/>
      <c r="E37" s="160"/>
      <c r="F37" s="157" t="n">
        <f aca="false">SUM(F24:F36)</f>
        <v>483</v>
      </c>
      <c r="G37" s="149" t="n">
        <f aca="false">SUM(G24:G36)</f>
        <v>40</v>
      </c>
      <c r="H37" s="161" t="n">
        <f aca="false">SUM(H24:H36)</f>
        <v>523</v>
      </c>
      <c r="I37" s="162" t="n">
        <f aca="false">SUM(I24:I36)</f>
        <v>39</v>
      </c>
      <c r="J37" s="156" t="n">
        <f aca="false">SUM(J24:J36)</f>
        <v>562</v>
      </c>
      <c r="K37" s="157" t="n">
        <f aca="false">SUM(K24:K36)</f>
        <v>152</v>
      </c>
      <c r="L37" s="149" t="n">
        <f aca="false">SUM(L24:L36)</f>
        <v>42</v>
      </c>
      <c r="M37" s="156" t="n">
        <f aca="false">SUM(M24:M36)</f>
        <v>194</v>
      </c>
      <c r="N37" s="157" t="n">
        <f aca="false">SUM(N24:N36)</f>
        <v>52</v>
      </c>
    </row>
    <row r="38" customFormat="false" ht="12.75" hidden="false" customHeight="false" outlineLevel="0" collapsed="false">
      <c r="B38" s="145"/>
      <c r="C38" s="145"/>
      <c r="D38" s="163"/>
      <c r="E38" s="148" t="n">
        <v>13</v>
      </c>
      <c r="F38" s="101" t="n">
        <v>2</v>
      </c>
      <c r="G38" s="101" t="n">
        <v>0</v>
      </c>
      <c r="H38" s="149" t="n">
        <f aca="false">F38+G38</f>
        <v>2</v>
      </c>
      <c r="I38" s="101" t="n">
        <v>0</v>
      </c>
      <c r="J38" s="149" t="n">
        <f aca="false">H38+I38</f>
        <v>2</v>
      </c>
      <c r="K38" s="103" t="n">
        <v>0</v>
      </c>
      <c r="L38" s="103" t="n">
        <v>0</v>
      </c>
      <c r="M38" s="159" t="n">
        <f aca="false">K38+L38</f>
        <v>0</v>
      </c>
      <c r="N38" s="103" t="n">
        <v>0</v>
      </c>
    </row>
    <row r="39" customFormat="false" ht="12.75" hidden="false" customHeight="false" outlineLevel="0" collapsed="false">
      <c r="B39" s="151" t="s">
        <v>18</v>
      </c>
      <c r="C39" s="151" t="s">
        <v>19</v>
      </c>
      <c r="D39" s="158" t="s">
        <v>36</v>
      </c>
      <c r="E39" s="148" t="n">
        <v>12</v>
      </c>
      <c r="F39" s="101" t="n">
        <v>0</v>
      </c>
      <c r="G39" s="101" t="n">
        <v>0</v>
      </c>
      <c r="H39" s="149" t="n">
        <f aca="false">F39+G39</f>
        <v>0</v>
      </c>
      <c r="I39" s="101" t="n">
        <v>0</v>
      </c>
      <c r="J39" s="149" t="n">
        <f aca="false">H39+I39</f>
        <v>0</v>
      </c>
      <c r="K39" s="103" t="n">
        <v>0</v>
      </c>
      <c r="L39" s="103" t="n">
        <v>1</v>
      </c>
      <c r="M39" s="159" t="n">
        <f aca="false">K39+L39</f>
        <v>1</v>
      </c>
      <c r="N39" s="103" t="n">
        <v>1</v>
      </c>
    </row>
    <row r="40" customFormat="false" ht="12.75" hidden="false" customHeight="false" outlineLevel="0" collapsed="false">
      <c r="B40" s="151" t="s">
        <v>22</v>
      </c>
      <c r="C40" s="151"/>
      <c r="D40" s="158" t="s">
        <v>22</v>
      </c>
      <c r="E40" s="148" t="n">
        <v>11</v>
      </c>
      <c r="F40" s="101" t="n">
        <v>0</v>
      </c>
      <c r="G40" s="101" t="n">
        <v>0</v>
      </c>
      <c r="H40" s="149" t="n">
        <f aca="false">F40+G40</f>
        <v>0</v>
      </c>
      <c r="I40" s="101" t="n">
        <v>0</v>
      </c>
      <c r="J40" s="149" t="n">
        <f aca="false">H40+I40</f>
        <v>0</v>
      </c>
      <c r="K40" s="103" t="n">
        <v>0</v>
      </c>
      <c r="L40" s="103" t="n">
        <v>0</v>
      </c>
      <c r="M40" s="159" t="n">
        <f aca="false">K40+L40</f>
        <v>0</v>
      </c>
      <c r="N40" s="103" t="n">
        <v>0</v>
      </c>
    </row>
    <row r="41" customFormat="false" ht="12.75" hidden="false" customHeight="false" outlineLevel="0" collapsed="false">
      <c r="B41" s="151" t="s">
        <v>37</v>
      </c>
      <c r="C41" s="145"/>
      <c r="D41" s="158" t="s">
        <v>20</v>
      </c>
      <c r="E41" s="148" t="n">
        <v>10</v>
      </c>
      <c r="F41" s="101" t="n">
        <v>0</v>
      </c>
      <c r="G41" s="101" t="n">
        <v>0</v>
      </c>
      <c r="H41" s="149" t="n">
        <f aca="false">F41+G41</f>
        <v>0</v>
      </c>
      <c r="I41" s="101" t="n">
        <v>0</v>
      </c>
      <c r="J41" s="149" t="n">
        <f aca="false">H41+I41</f>
        <v>0</v>
      </c>
      <c r="K41" s="103" t="n">
        <v>0</v>
      </c>
      <c r="L41" s="103" t="n">
        <v>0</v>
      </c>
      <c r="M41" s="159" t="n">
        <f aca="false">K41+L41</f>
        <v>0</v>
      </c>
      <c r="N41" s="103" t="n">
        <v>0</v>
      </c>
    </row>
    <row r="42" customFormat="false" ht="12.75" hidden="false" customHeight="false" outlineLevel="0" collapsed="false">
      <c r="B42" s="151" t="s">
        <v>25</v>
      </c>
      <c r="C42" s="151"/>
      <c r="D42" s="158" t="s">
        <v>34</v>
      </c>
      <c r="E42" s="148" t="n">
        <v>9</v>
      </c>
      <c r="F42" s="101" t="n">
        <v>0</v>
      </c>
      <c r="G42" s="101" t="n">
        <v>0</v>
      </c>
      <c r="H42" s="149" t="n">
        <f aca="false">F42+G42</f>
        <v>0</v>
      </c>
      <c r="I42" s="101" t="n">
        <v>0</v>
      </c>
      <c r="J42" s="149" t="n">
        <f aca="false">H42+I42</f>
        <v>0</v>
      </c>
      <c r="K42" s="103" t="n">
        <v>0</v>
      </c>
      <c r="L42" s="103" t="n">
        <v>0</v>
      </c>
      <c r="M42" s="159" t="n">
        <f aca="false">K42+L42</f>
        <v>0</v>
      </c>
      <c r="N42" s="103" t="n">
        <v>0</v>
      </c>
    </row>
    <row r="43" customFormat="false" ht="12.75" hidden="false" customHeight="false" outlineLevel="0" collapsed="false">
      <c r="B43" s="151" t="s">
        <v>23</v>
      </c>
      <c r="C43" s="151" t="s">
        <v>26</v>
      </c>
      <c r="D43" s="158" t="s">
        <v>18</v>
      </c>
      <c r="E43" s="148" t="n">
        <v>8</v>
      </c>
      <c r="F43" s="101" t="n">
        <v>0</v>
      </c>
      <c r="G43" s="101" t="n">
        <v>0</v>
      </c>
      <c r="H43" s="149" t="n">
        <f aca="false">F43+G43</f>
        <v>0</v>
      </c>
      <c r="I43" s="101" t="n">
        <v>0</v>
      </c>
      <c r="J43" s="149" t="n">
        <f aca="false">H43+I43</f>
        <v>0</v>
      </c>
      <c r="K43" s="103" t="n">
        <v>0</v>
      </c>
      <c r="L43" s="103" t="n">
        <v>0</v>
      </c>
      <c r="M43" s="159" t="n">
        <f aca="false">K43+L43</f>
        <v>0</v>
      </c>
      <c r="N43" s="103" t="n">
        <v>0</v>
      </c>
    </row>
    <row r="44" customFormat="false" ht="12.75" hidden="false" customHeight="false" outlineLevel="0" collapsed="false">
      <c r="B44" s="151" t="s">
        <v>25</v>
      </c>
      <c r="C44" s="151"/>
      <c r="D44" s="158" t="s">
        <v>33</v>
      </c>
      <c r="E44" s="148" t="n">
        <v>7</v>
      </c>
      <c r="F44" s="101" t="n">
        <v>0</v>
      </c>
      <c r="G44" s="101" t="n">
        <v>0</v>
      </c>
      <c r="H44" s="149" t="n">
        <f aca="false">F44+G44</f>
        <v>0</v>
      </c>
      <c r="I44" s="101" t="n">
        <v>0</v>
      </c>
      <c r="J44" s="149" t="n">
        <f aca="false">H44+I44</f>
        <v>0</v>
      </c>
      <c r="K44" s="103" t="n">
        <v>0</v>
      </c>
      <c r="L44" s="103" t="n">
        <v>0</v>
      </c>
      <c r="M44" s="159" t="n">
        <f aca="false">K44+L44</f>
        <v>0</v>
      </c>
      <c r="N44" s="103" t="n">
        <v>0</v>
      </c>
    </row>
    <row r="45" customFormat="false" ht="12.75" hidden="false" customHeight="false" outlineLevel="0" collapsed="false">
      <c r="B45" s="151" t="s">
        <v>18</v>
      </c>
      <c r="C45" s="151"/>
      <c r="D45" s="158" t="s">
        <v>27</v>
      </c>
      <c r="E45" s="148" t="n">
        <v>6</v>
      </c>
      <c r="F45" s="101" t="n">
        <v>0</v>
      </c>
      <c r="G45" s="101" t="n">
        <v>0</v>
      </c>
      <c r="H45" s="149" t="n">
        <f aca="false">F45+G45</f>
        <v>0</v>
      </c>
      <c r="I45" s="101" t="n">
        <v>0</v>
      </c>
      <c r="J45" s="149" t="n">
        <f aca="false">H45+I45</f>
        <v>0</v>
      </c>
      <c r="K45" s="103" t="n">
        <v>0</v>
      </c>
      <c r="L45" s="103" t="n">
        <v>0</v>
      </c>
      <c r="M45" s="159" t="n">
        <f aca="false">K45+L45</f>
        <v>0</v>
      </c>
      <c r="N45" s="103" t="n">
        <v>0</v>
      </c>
    </row>
    <row r="46" customFormat="false" ht="12.75" hidden="false" customHeight="false" outlineLevel="0" collapsed="false">
      <c r="B46" s="151" t="s">
        <v>28</v>
      </c>
      <c r="C46" s="145"/>
      <c r="D46" s="158" t="s">
        <v>20</v>
      </c>
      <c r="E46" s="148" t="n">
        <v>5</v>
      </c>
      <c r="F46" s="101" t="n">
        <v>0</v>
      </c>
      <c r="G46" s="101" t="n">
        <v>0</v>
      </c>
      <c r="H46" s="149" t="n">
        <f aca="false">F46+G46</f>
        <v>0</v>
      </c>
      <c r="I46" s="101" t="n">
        <v>0</v>
      </c>
      <c r="J46" s="149" t="n">
        <f aca="false">H46+I46</f>
        <v>0</v>
      </c>
      <c r="K46" s="103" t="n">
        <v>0</v>
      </c>
      <c r="L46" s="103" t="n">
        <v>0</v>
      </c>
      <c r="M46" s="159" t="n">
        <f aca="false">K46+L46</f>
        <v>0</v>
      </c>
      <c r="N46" s="103" t="n">
        <v>0</v>
      </c>
    </row>
    <row r="47" customFormat="false" ht="12.75" hidden="false" customHeight="false" outlineLevel="0" collapsed="false">
      <c r="B47" s="151"/>
      <c r="C47" s="151"/>
      <c r="D47" s="158" t="s">
        <v>29</v>
      </c>
      <c r="E47" s="148" t="n">
        <v>4</v>
      </c>
      <c r="F47" s="101" t="n">
        <v>0</v>
      </c>
      <c r="G47" s="101" t="n">
        <v>0</v>
      </c>
      <c r="H47" s="149" t="n">
        <f aca="false">F47+G47</f>
        <v>0</v>
      </c>
      <c r="I47" s="101" t="n">
        <v>0</v>
      </c>
      <c r="J47" s="149" t="n">
        <f aca="false">H47+I47</f>
        <v>0</v>
      </c>
      <c r="K47" s="103" t="n">
        <v>0</v>
      </c>
      <c r="L47" s="103" t="n">
        <v>0</v>
      </c>
      <c r="M47" s="159" t="n">
        <f aca="false">K47+L47</f>
        <v>0</v>
      </c>
      <c r="N47" s="103" t="n">
        <v>0</v>
      </c>
    </row>
    <row r="48" customFormat="false" ht="12.75" hidden="false" customHeight="false" outlineLevel="0" collapsed="false">
      <c r="B48" s="151"/>
      <c r="C48" s="151" t="s">
        <v>18</v>
      </c>
      <c r="D48" s="158" t="s">
        <v>18</v>
      </c>
      <c r="E48" s="148" t="n">
        <v>3</v>
      </c>
      <c r="F48" s="101" t="n">
        <v>0</v>
      </c>
      <c r="G48" s="101" t="n">
        <v>0</v>
      </c>
      <c r="H48" s="149" t="n">
        <f aca="false">F48+G48</f>
        <v>0</v>
      </c>
      <c r="I48" s="101" t="n">
        <v>0</v>
      </c>
      <c r="J48" s="149" t="n">
        <f aca="false">H48+I48</f>
        <v>0</v>
      </c>
      <c r="K48" s="103" t="n">
        <v>0</v>
      </c>
      <c r="L48" s="103" t="n">
        <v>0</v>
      </c>
      <c r="M48" s="159" t="n">
        <f aca="false">K48+L48</f>
        <v>0</v>
      </c>
      <c r="N48" s="103" t="n">
        <v>0</v>
      </c>
    </row>
    <row r="49" customFormat="false" ht="12.75" hidden="false" customHeight="false" outlineLevel="0" collapsed="false">
      <c r="B49" s="151"/>
      <c r="C49" s="151"/>
      <c r="D49" s="158" t="s">
        <v>23</v>
      </c>
      <c r="E49" s="148" t="n">
        <v>2</v>
      </c>
      <c r="F49" s="101" t="n">
        <v>0</v>
      </c>
      <c r="G49" s="101" t="n">
        <v>0</v>
      </c>
      <c r="H49" s="149" t="n">
        <f aca="false">F49+G49</f>
        <v>0</v>
      </c>
      <c r="I49" s="101" t="n">
        <v>0</v>
      </c>
      <c r="J49" s="149" t="n">
        <f aca="false">H49+I49</f>
        <v>0</v>
      </c>
      <c r="K49" s="103" t="n">
        <v>0</v>
      </c>
      <c r="L49" s="103" t="n">
        <v>0</v>
      </c>
      <c r="M49" s="159" t="n">
        <f aca="false">K49+L49</f>
        <v>0</v>
      </c>
      <c r="N49" s="103" t="n">
        <v>0</v>
      </c>
    </row>
    <row r="50" customFormat="false" ht="12.75" hidden="false" customHeight="false" outlineLevel="0" collapsed="false">
      <c r="B50" s="155"/>
      <c r="C50" s="158"/>
      <c r="D50" s="155"/>
      <c r="E50" s="145" t="n">
        <v>1</v>
      </c>
      <c r="F50" s="101" t="n">
        <v>0</v>
      </c>
      <c r="G50" s="101" t="n">
        <v>0</v>
      </c>
      <c r="H50" s="164" t="n">
        <f aca="false">F50+G50</f>
        <v>0</v>
      </c>
      <c r="I50" s="101" t="n">
        <v>0</v>
      </c>
      <c r="J50" s="164" t="n">
        <f aca="false">H50+I50</f>
        <v>0</v>
      </c>
      <c r="K50" s="103" t="n">
        <v>0</v>
      </c>
      <c r="L50" s="103" t="n">
        <v>0</v>
      </c>
      <c r="M50" s="165" t="n">
        <f aca="false">K50+L50</f>
        <v>0</v>
      </c>
      <c r="N50" s="103" t="n">
        <v>0</v>
      </c>
    </row>
    <row r="51" customFormat="false" ht="15" hidden="false" customHeight="true" outlineLevel="0" collapsed="false">
      <c r="B51" s="148" t="s">
        <v>38</v>
      </c>
      <c r="C51" s="148"/>
      <c r="D51" s="148"/>
      <c r="E51" s="148"/>
      <c r="F51" s="149" t="n">
        <f aca="false">SUM(F38:F50)</f>
        <v>2</v>
      </c>
      <c r="G51" s="149" t="n">
        <f aca="false">SUM(G38:G50)</f>
        <v>0</v>
      </c>
      <c r="H51" s="149" t="n">
        <f aca="false">SUM(H38:H50)</f>
        <v>2</v>
      </c>
      <c r="I51" s="149" t="n">
        <f aca="false">SUM(I38:I50)</f>
        <v>0</v>
      </c>
      <c r="J51" s="149" t="n">
        <f aca="false">SUM(J38:J50)</f>
        <v>2</v>
      </c>
      <c r="K51" s="149" t="n">
        <f aca="false">SUM(K38:K50)</f>
        <v>0</v>
      </c>
      <c r="L51" s="149" t="n">
        <f aca="false">SUM(L38:L50)</f>
        <v>1</v>
      </c>
      <c r="M51" s="149" t="n">
        <f aca="false">SUM(M38:M50)</f>
        <v>1</v>
      </c>
      <c r="N51" s="149" t="n">
        <f aca="false">SUM(N38:N50)</f>
        <v>1</v>
      </c>
    </row>
    <row r="52" customFormat="false" ht="12.75" hidden="false" customHeight="true" outlineLevel="0" collapsed="false">
      <c r="B52" s="148" t="s">
        <v>39</v>
      </c>
      <c r="C52" s="148"/>
      <c r="D52" s="148"/>
      <c r="E52" s="148"/>
      <c r="F52" s="101"/>
      <c r="G52" s="101"/>
      <c r="H52" s="101"/>
      <c r="I52" s="101"/>
      <c r="J52" s="101"/>
      <c r="K52" s="101"/>
      <c r="L52" s="101"/>
      <c r="M52" s="101"/>
      <c r="N52" s="101"/>
    </row>
    <row r="53" customFormat="false" ht="15" hidden="false" customHeight="true" outlineLevel="0" collapsed="false">
      <c r="B53" s="166" t="s">
        <v>40</v>
      </c>
      <c r="C53" s="166"/>
      <c r="D53" s="166"/>
      <c r="E53" s="166"/>
      <c r="F53" s="167" t="n">
        <f aca="false">+F23+F37+F51+F52</f>
        <v>810</v>
      </c>
      <c r="G53" s="167" t="n">
        <f aca="false">+G23+G37+G51+G52</f>
        <v>68</v>
      </c>
      <c r="H53" s="167" t="n">
        <f aca="false">+H23+H37+H51+H52</f>
        <v>878</v>
      </c>
      <c r="I53" s="167" t="n">
        <f aca="false">+I23+I37+I51+I52</f>
        <v>40</v>
      </c>
      <c r="J53" s="167" t="n">
        <f aca="false">+J23+J37+J51+J52</f>
        <v>918</v>
      </c>
      <c r="K53" s="167" t="n">
        <f aca="false">+K23+K37+K51+K52</f>
        <v>309</v>
      </c>
      <c r="L53" s="167" t="n">
        <f aca="false">+L23+L37+L51+L52</f>
        <v>72</v>
      </c>
      <c r="M53" s="167" t="n">
        <f aca="false">+M23+M37+M51+M52</f>
        <v>381</v>
      </c>
      <c r="N53" s="167" t="n">
        <f aca="false">+N23+N37+N51+N52</f>
        <v>89</v>
      </c>
    </row>
    <row r="54" customFormat="false" ht="12.75" hidden="false" customHeight="false" outlineLevel="0" collapsed="false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customFormat="false" ht="12.75" hidden="false" customHeight="false" outlineLevel="0" collapsed="false">
      <c r="B55" s="71" t="s">
        <v>53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</sheetData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allowBlank="true" errorStyle="stop" operator="greaterThanOrEqual" showDropDown="false" showErrorMessage="true" showInputMessage="true" sqref="F10:N52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LibreOffice/7.3.7.2$Linux_X86_64 LibreOffice_project/30$Build-2</Application>
  <AppVersion>15.0000</AppVersion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2010-01-11T15:46:31Z</dcterms:created>
  <dc:creator>bruno.anjos</dc:creator>
  <dc:description/>
  <dc:language>pt-BR</dc:language>
  <cp:lastModifiedBy/>
  <cp:lastPrinted>2016-09-23T14:26:18Z</cp:lastPrinted>
  <dcterms:modified xsi:type="dcterms:W3CDTF">2023-02-23T13:34:58Z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